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MARIJA- UNIZD\Financijski planovi\PLANOVI za 2025\"/>
    </mc:Choice>
  </mc:AlternateContent>
  <xr:revisionPtr revIDLastSave="0" documentId="13_ncr:1_{EFC4D59F-B63D-4D52-AA34-9F9F52E5F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8" l="1"/>
  <c r="B12" i="8"/>
  <c r="C37" i="8"/>
  <c r="F68" i="8"/>
  <c r="E68" i="8"/>
  <c r="D68" i="8"/>
  <c r="C68" i="8"/>
  <c r="C67" i="8" s="1"/>
  <c r="B68" i="8"/>
  <c r="B67" i="8" s="1"/>
  <c r="F67" i="8"/>
  <c r="E67" i="8"/>
  <c r="D67" i="8"/>
  <c r="F40" i="7"/>
  <c r="F34" i="7"/>
  <c r="F8" i="7"/>
  <c r="G31" i="3"/>
  <c r="G11" i="10"/>
  <c r="F59" i="8" l="1"/>
  <c r="E59" i="8"/>
  <c r="H9" i="7"/>
  <c r="I9" i="7"/>
  <c r="H13" i="7"/>
  <c r="I13" i="7"/>
  <c r="H29" i="7"/>
  <c r="I29" i="7"/>
  <c r="H41" i="7"/>
  <c r="I41" i="7"/>
  <c r="H43" i="7"/>
  <c r="I43" i="7"/>
  <c r="H63" i="7"/>
  <c r="I63" i="7"/>
  <c r="H65" i="7"/>
  <c r="I65" i="7"/>
  <c r="I69" i="7"/>
  <c r="I73" i="7"/>
  <c r="I94" i="7"/>
  <c r="G40" i="7"/>
  <c r="G43" i="7"/>
  <c r="F43" i="7"/>
  <c r="E43" i="7"/>
  <c r="E40" i="7" s="1"/>
  <c r="F63" i="7"/>
  <c r="G63" i="7"/>
  <c r="E63" i="7"/>
  <c r="D8" i="9"/>
  <c r="H40" i="7" l="1"/>
  <c r="I40" i="7"/>
  <c r="H73" i="7" l="1"/>
  <c r="G73" i="7"/>
  <c r="F73" i="7"/>
  <c r="H36" i="7"/>
  <c r="I36" i="7"/>
  <c r="G36" i="7"/>
  <c r="G13" i="7" l="1"/>
  <c r="F13" i="7"/>
  <c r="E9" i="7"/>
  <c r="E98" i="7"/>
  <c r="F36" i="7"/>
  <c r="E11" i="5"/>
  <c r="E10" i="5" s="1"/>
  <c r="F11" i="5"/>
  <c r="F10" i="5" s="1"/>
  <c r="D11" i="5"/>
  <c r="D10" i="5" s="1"/>
  <c r="B65" i="8" l="1"/>
  <c r="B11" i="8" l="1"/>
  <c r="C12" i="8"/>
  <c r="D12" i="8"/>
  <c r="E12" i="8"/>
  <c r="F12" i="8"/>
  <c r="B15" i="8"/>
  <c r="C15" i="8"/>
  <c r="D15" i="8"/>
  <c r="E15" i="8"/>
  <c r="F15" i="8"/>
  <c r="B18" i="8"/>
  <c r="C18" i="8"/>
  <c r="D18" i="8"/>
  <c r="E18" i="8"/>
  <c r="F18" i="8"/>
  <c r="B22" i="8"/>
  <c r="B21" i="8" s="1"/>
  <c r="C22" i="8"/>
  <c r="D22" i="8"/>
  <c r="E22" i="8"/>
  <c r="F22" i="8"/>
  <c r="B25" i="8"/>
  <c r="C25" i="8"/>
  <c r="D25" i="8"/>
  <c r="E25" i="8"/>
  <c r="F25" i="8"/>
  <c r="B28" i="8"/>
  <c r="C28" i="8"/>
  <c r="D28" i="8"/>
  <c r="E28" i="8"/>
  <c r="F28" i="8"/>
  <c r="B14" i="8"/>
  <c r="B17" i="8"/>
  <c r="H8" i="10" l="1"/>
  <c r="H11" i="10"/>
  <c r="G37" i="10" l="1"/>
  <c r="F37" i="10"/>
  <c r="H34" i="10"/>
  <c r="H37" i="10" s="1"/>
  <c r="I34" i="10" s="1"/>
  <c r="I37" i="10" s="1"/>
  <c r="J34" i="10" s="1"/>
  <c r="J37" i="10" s="1"/>
  <c r="J21" i="10"/>
  <c r="I21" i="10"/>
  <c r="H21" i="10"/>
  <c r="G21" i="10"/>
  <c r="F21" i="10"/>
  <c r="J12" i="7" l="1"/>
  <c r="J10" i="7"/>
  <c r="K10" i="7" s="1"/>
  <c r="L10" i="7" s="1"/>
  <c r="F11" i="3"/>
  <c r="J11" i="10"/>
  <c r="H17" i="3"/>
  <c r="G98" i="7"/>
  <c r="G29" i="7"/>
  <c r="E29" i="7"/>
  <c r="F29" i="7"/>
  <c r="K12" i="7" l="1"/>
  <c r="G65" i="7"/>
  <c r="F65" i="7"/>
  <c r="E65" i="7"/>
  <c r="E13" i="7"/>
  <c r="E8" i="7" s="1"/>
  <c r="F24" i="8"/>
  <c r="E24" i="8"/>
  <c r="D24" i="8"/>
  <c r="C24" i="8"/>
  <c r="B24" i="8"/>
  <c r="C17" i="8"/>
  <c r="D17" i="8"/>
  <c r="E17" i="8"/>
  <c r="F17" i="8"/>
  <c r="C56" i="8"/>
  <c r="D56" i="8"/>
  <c r="E56" i="8"/>
  <c r="F56" i="8"/>
  <c r="B56" i="8"/>
  <c r="B55" i="8" s="1"/>
  <c r="C59" i="8"/>
  <c r="D59" i="8"/>
  <c r="B59" i="8"/>
  <c r="E55" i="8" l="1"/>
  <c r="C55" i="8"/>
  <c r="D55" i="8"/>
  <c r="F55" i="8"/>
  <c r="C39" i="8"/>
  <c r="F98" i="7" l="1"/>
  <c r="E19" i="3"/>
  <c r="E10" i="3" s="1"/>
  <c r="F19" i="3"/>
  <c r="G19" i="3"/>
  <c r="H19" i="3"/>
  <c r="D19" i="3"/>
  <c r="G34" i="7"/>
  <c r="H34" i="7"/>
  <c r="I34" i="7"/>
  <c r="E34" i="7"/>
  <c r="F41" i="7"/>
  <c r="G41" i="7"/>
  <c r="E41" i="7"/>
  <c r="F69" i="7"/>
  <c r="F68" i="7" s="1"/>
  <c r="G69" i="7"/>
  <c r="H69" i="7"/>
  <c r="E69" i="7"/>
  <c r="E73" i="7"/>
  <c r="F94" i="7"/>
  <c r="G94" i="7"/>
  <c r="H94" i="7"/>
  <c r="E94" i="7"/>
  <c r="H98" i="7"/>
  <c r="I98" i="7"/>
  <c r="F105" i="7"/>
  <c r="F102" i="7" s="1"/>
  <c r="G105" i="7"/>
  <c r="G102" i="7" s="1"/>
  <c r="H105" i="7"/>
  <c r="H102" i="7" s="1"/>
  <c r="I105" i="7"/>
  <c r="I102" i="7" s="1"/>
  <c r="E105" i="7"/>
  <c r="E102" i="7" s="1"/>
  <c r="F110" i="7"/>
  <c r="F107" i="7" s="1"/>
  <c r="G110" i="7"/>
  <c r="G107" i="7" s="1"/>
  <c r="H110" i="7"/>
  <c r="H107" i="7" s="1"/>
  <c r="I110" i="7"/>
  <c r="I107" i="7" s="1"/>
  <c r="E110" i="7"/>
  <c r="E107" i="7" s="1"/>
  <c r="I8" i="7"/>
  <c r="I7" i="7" s="1"/>
  <c r="F9" i="7"/>
  <c r="G9" i="7"/>
  <c r="G8" i="7" s="1"/>
  <c r="G7" i="7" s="1"/>
  <c r="C11" i="5"/>
  <c r="C10" i="5" s="1"/>
  <c r="B11" i="5"/>
  <c r="B10" i="5" s="1"/>
  <c r="B16" i="9"/>
  <c r="C16" i="9"/>
  <c r="D16" i="9"/>
  <c r="E16" i="9"/>
  <c r="F16" i="9"/>
  <c r="C8" i="9"/>
  <c r="E8" i="9"/>
  <c r="F8" i="9"/>
  <c r="B8" i="9"/>
  <c r="C11" i="8"/>
  <c r="D11" i="8"/>
  <c r="E11" i="8"/>
  <c r="F11" i="8"/>
  <c r="C14" i="8"/>
  <c r="D14" i="8"/>
  <c r="E14" i="8"/>
  <c r="F14" i="8"/>
  <c r="C21" i="8"/>
  <c r="D21" i="8"/>
  <c r="E21" i="8"/>
  <c r="F21" i="8"/>
  <c r="C27" i="8"/>
  <c r="D27" i="8"/>
  <c r="E27" i="8"/>
  <c r="F27" i="8"/>
  <c r="B27" i="8"/>
  <c r="B30" i="8"/>
  <c r="C65" i="8"/>
  <c r="C64" i="8" s="1"/>
  <c r="D65" i="8"/>
  <c r="D64" i="8" s="1"/>
  <c r="E65" i="8"/>
  <c r="E64" i="8" s="1"/>
  <c r="F65" i="8"/>
  <c r="F64" i="8" s="1"/>
  <c r="B64" i="8"/>
  <c r="C62" i="8"/>
  <c r="C61" i="8" s="1"/>
  <c r="D62" i="8"/>
  <c r="D61" i="8" s="1"/>
  <c r="E62" i="8"/>
  <c r="E61" i="8" s="1"/>
  <c r="F62" i="8"/>
  <c r="F61" i="8" s="1"/>
  <c r="B62" i="8"/>
  <c r="B61" i="8" s="1"/>
  <c r="C53" i="8"/>
  <c r="D53" i="8"/>
  <c r="E53" i="8"/>
  <c r="F53" i="8"/>
  <c r="B53" i="8"/>
  <c r="C49" i="8"/>
  <c r="D49" i="8"/>
  <c r="E49" i="8"/>
  <c r="F49" i="8"/>
  <c r="B49" i="8"/>
  <c r="C46" i="8"/>
  <c r="C45" i="8" s="1"/>
  <c r="D46" i="8"/>
  <c r="D45" i="8" s="1"/>
  <c r="E46" i="8"/>
  <c r="E45" i="8" s="1"/>
  <c r="F46" i="8"/>
  <c r="F45" i="8" s="1"/>
  <c r="B46" i="8"/>
  <c r="B45" i="8" s="1"/>
  <c r="C43" i="8"/>
  <c r="C38" i="8" s="1"/>
  <c r="D43" i="8"/>
  <c r="E43" i="8"/>
  <c r="F43" i="8"/>
  <c r="B43" i="8"/>
  <c r="D39" i="8"/>
  <c r="E39" i="8"/>
  <c r="F39" i="8"/>
  <c r="B39" i="8"/>
  <c r="C30" i="8"/>
  <c r="D30" i="8"/>
  <c r="E30" i="8"/>
  <c r="F30" i="8"/>
  <c r="E38" i="8" l="1"/>
  <c r="D38" i="8"/>
  <c r="B38" i="8"/>
  <c r="F38" i="8"/>
  <c r="H8" i="7"/>
  <c r="H7" i="7" s="1"/>
  <c r="B48" i="8"/>
  <c r="E48" i="8"/>
  <c r="D10" i="8"/>
  <c r="C10" i="8"/>
  <c r="F48" i="8"/>
  <c r="F10" i="8"/>
  <c r="E10" i="8"/>
  <c r="D48" i="8"/>
  <c r="I68" i="7"/>
  <c r="G68" i="7"/>
  <c r="H68" i="7"/>
  <c r="E7" i="7"/>
  <c r="E68" i="7"/>
  <c r="C48" i="8"/>
  <c r="E37" i="8" l="1"/>
  <c r="D37" i="8"/>
  <c r="B37" i="8"/>
  <c r="F33" i="7"/>
  <c r="G6" i="7"/>
  <c r="F37" i="8"/>
  <c r="H33" i="7"/>
  <c r="I33" i="7"/>
  <c r="G33" i="7"/>
  <c r="E33" i="7"/>
  <c r="F7" i="7"/>
  <c r="F6" i="7"/>
  <c r="H6" i="7"/>
  <c r="I6" i="7"/>
  <c r="E6" i="7"/>
  <c r="E31" i="3"/>
  <c r="F31" i="3"/>
  <c r="H31" i="3"/>
  <c r="D31" i="3"/>
  <c r="E27" i="3"/>
  <c r="F27" i="3"/>
  <c r="G27" i="3"/>
  <c r="H27" i="3"/>
  <c r="D27" i="3"/>
  <c r="E17" i="3"/>
  <c r="F17" i="3"/>
  <c r="F10" i="3" s="1"/>
  <c r="G17" i="3"/>
  <c r="D17" i="3"/>
  <c r="E11" i="3"/>
  <c r="G11" i="3"/>
  <c r="H11" i="3"/>
  <c r="H10" i="3" s="1"/>
  <c r="D11" i="3"/>
  <c r="E26" i="3" l="1"/>
  <c r="D10" i="3"/>
  <c r="G10" i="3"/>
  <c r="H26" i="3"/>
  <c r="G26" i="3"/>
  <c r="F26" i="3"/>
  <c r="D26" i="3"/>
  <c r="I11" i="10"/>
  <c r="F11" i="10"/>
  <c r="J8" i="10"/>
  <c r="J14" i="10" s="1"/>
  <c r="J22" i="10" s="1"/>
  <c r="J28" i="10" s="1"/>
  <c r="J29" i="10" s="1"/>
  <c r="I8" i="10"/>
  <c r="G8" i="10"/>
  <c r="F8" i="10"/>
  <c r="I14" i="10" l="1"/>
  <c r="I22" i="10" s="1"/>
  <c r="I28" i="10" s="1"/>
  <c r="I29" i="10" s="1"/>
  <c r="H14" i="10"/>
  <c r="H22" i="10" s="1"/>
  <c r="H28" i="10" s="1"/>
  <c r="H29" i="10" s="1"/>
  <c r="F14" i="10"/>
  <c r="G14" i="10"/>
  <c r="G22" i="10" s="1"/>
  <c r="G28" i="10" s="1"/>
  <c r="G29" i="10" s="1"/>
  <c r="F22" i="10" l="1"/>
  <c r="F2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mpogoreli21</author>
  </authors>
  <commentList>
    <comment ref="A1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mpogoreli21:</t>
        </r>
        <r>
          <rPr>
            <sz val="9"/>
            <color indexed="81"/>
            <rFont val="Tahoma"/>
            <family val="2"/>
            <charset val="238"/>
          </rPr>
          <t xml:space="preserve">
najam dvorane
</t>
        </r>
      </text>
    </comment>
    <comment ref="A20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mpogoreli21:</t>
        </r>
        <r>
          <rPr>
            <sz val="9"/>
            <color indexed="81"/>
            <rFont val="Tahoma"/>
            <family val="2"/>
            <charset val="238"/>
          </rPr>
          <t xml:space="preserve">
članarine, zakasnine, fotokopiranje, međuknjižnična posudba…)</t>
        </r>
      </text>
    </comment>
    <comment ref="A2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mpogoreli21:</t>
        </r>
        <r>
          <rPr>
            <sz val="9"/>
            <color indexed="81"/>
            <rFont val="Tahoma"/>
            <family val="2"/>
            <charset val="238"/>
          </rPr>
          <t xml:space="preserve">
Ministarstvo kulture, Zadarska županija trebaju ostati tu, MZO prebaciti u izvor 11</t>
        </r>
      </text>
    </comment>
  </commentList>
</comments>
</file>

<file path=xl/sharedStrings.xml><?xml version="1.0" encoding="utf-8"?>
<sst xmlns="http://schemas.openxmlformats.org/spreadsheetml/2006/main" count="339" uniqueCount="167">
  <si>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</si>
  <si>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</si>
  <si>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</si>
  <si>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</si>
  <si>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</si>
  <si>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</si>
  <si>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</si>
  <si>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</si>
  <si>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</si>
  <si>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</si>
  <si>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</si>
  <si>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</si>
  <si>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</si>
  <si>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</si>
  <si>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</si>
  <si>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</si>
  <si>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</si>
  <si>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</si>
  <si>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</si>
  <si>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</si>
  <si>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</si>
  <si>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</si>
  <si>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</si>
  <si>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</si>
  <si>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</si>
  <si>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</si>
  <si>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</si>
  <si>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</si>
  <si>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</si>
  <si>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</si>
  <si>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</si>
  <si>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</si>
  <si>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</si>
  <si>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</si>
  <si>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</si>
  <si>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</si>
  <si>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</si>
  <si>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</si>
  <si>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</si>
  <si>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</si>
  <si>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</si>
  <si>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</si>
  <si>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</si>
  <si>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</si>
  <si>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</si>
  <si>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</si>
  <si>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</si>
  <si>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</si>
  <si>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</si>
  <si>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</si>
  <si>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</si>
  <si>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</si>
  <si>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</si>
  <si>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</si>
  <si>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</si>
  <si>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</si>
  <si>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</si>
  <si>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</si>
  <si>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</si>
  <si>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</si>
  <si>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Tekuće donacije</t>
  </si>
  <si>
    <t>Preneseni višak</t>
  </si>
  <si>
    <t>Prihodi od imovine</t>
  </si>
  <si>
    <t>Prihodi os upravnih i admin. Pristojbi po pos. propisima</t>
  </si>
  <si>
    <t>Prihodi os prodaje proizvoda i robe te pruženih usluga i prih. od donacija</t>
  </si>
  <si>
    <t>Financijski rashodi</t>
  </si>
  <si>
    <t>67 Prihodi iz nadležnog proračuna</t>
  </si>
  <si>
    <t>65 Prihodi od upravnih i adm.pristojbi</t>
  </si>
  <si>
    <t>66 Prihodi od prodaje roba i pruženih usl.</t>
  </si>
  <si>
    <t>63 Pomoći iz inoz. i subjekata unutar općeg proračuna</t>
  </si>
  <si>
    <t>7 PRIHODI OD PRODAJE NEF.IMOVINE</t>
  </si>
  <si>
    <t>72 Prihodi od prodaje nef.imov.-stanovi</t>
  </si>
  <si>
    <t>92 Preneseni višak</t>
  </si>
  <si>
    <t>3 RASHODI POSLOVANJA</t>
  </si>
  <si>
    <t>31 Rashodi za zaposlene</t>
  </si>
  <si>
    <t>32 Materijalni rashodi</t>
  </si>
  <si>
    <t>34 Financijski rashodi</t>
  </si>
  <si>
    <t>4 RASHODI ZA NAB. NEFIN.IMOVINE</t>
  </si>
  <si>
    <t>42 Rashodi za nab.proizv.dug. imovine</t>
  </si>
  <si>
    <t>31 Vlastiti prihodi</t>
  </si>
  <si>
    <t>72 Prihodi od prodaje nefinancijske imovine</t>
  </si>
  <si>
    <t>61 Tekuće donacije</t>
  </si>
  <si>
    <t>92 Višak poslovanja</t>
  </si>
  <si>
    <t>Izvor financiranja 11</t>
  </si>
  <si>
    <t>3111 Plaće za redovan rad</t>
  </si>
  <si>
    <t>3121 Ostali rashodi za zaposlene</t>
  </si>
  <si>
    <t>3132 Doprinos za zdravstveno osiguranje</t>
  </si>
  <si>
    <t>3212 Naknade za prijevoz na posao</t>
  </si>
  <si>
    <t xml:space="preserve">3221 Uredski materijal </t>
  </si>
  <si>
    <t>3223 Energija</t>
  </si>
  <si>
    <t>3233 Usluge promidžbe i informiranja</t>
  </si>
  <si>
    <t>3234 Komunalne usluge</t>
  </si>
  <si>
    <t>3237 Intelektualne usluge</t>
  </si>
  <si>
    <t>3239 Ostale usluge</t>
  </si>
  <si>
    <t>3291 Naknade UV</t>
  </si>
  <si>
    <t>3292 Premije osiguranja</t>
  </si>
  <si>
    <t>3238 Računalne usluge</t>
  </si>
  <si>
    <t>42 Knjige i oprema</t>
  </si>
  <si>
    <t>4241 Knjige</t>
  </si>
  <si>
    <t>4221 Uredska oprema i namještaj</t>
  </si>
  <si>
    <t>3232 Usluge tek. i inv. održavanja</t>
  </si>
  <si>
    <t>Izvor financiranja 31</t>
  </si>
  <si>
    <t>Vlastiti prihodi</t>
  </si>
  <si>
    <t>3231 Usluge telefona, pošte  i prijevoza</t>
  </si>
  <si>
    <t>Prihodi za posebne namjene</t>
  </si>
  <si>
    <t>3211 Službena putovanja</t>
  </si>
  <si>
    <t>3213 Stručno usavršanje zaposlenika</t>
  </si>
  <si>
    <t>3224 Materijal i djelovi ta tek i inv. Održ.</t>
  </si>
  <si>
    <t>3225 Sitan inventar</t>
  </si>
  <si>
    <t>3232 Usluge tek i inv. Održavanja</t>
  </si>
  <si>
    <t>3235 Zakupnine i najamnine</t>
  </si>
  <si>
    <t>3293 Reprezentacija</t>
  </si>
  <si>
    <t>3294 Članarine i norme</t>
  </si>
  <si>
    <t>3295 Pristojbe i naknade</t>
  </si>
  <si>
    <t>3299 Ostali nepomenuti rashodi</t>
  </si>
  <si>
    <t>3431 Bankarske usluge</t>
  </si>
  <si>
    <t>4221 Oprema i namještaj</t>
  </si>
  <si>
    <t>Pomoći korisnicima od proračuna koji im nije nadležan</t>
  </si>
  <si>
    <t>3232 Usluge tekućeg i inv. Održavanja</t>
  </si>
  <si>
    <t>Izvor financiranja 61</t>
  </si>
  <si>
    <t>Prihodi od prodaje nef. Imovine</t>
  </si>
  <si>
    <t>Vlastiti prihodi (višak)</t>
  </si>
  <si>
    <t>64 Prihodi od imovine</t>
  </si>
  <si>
    <t xml:space="preserve">  61 Tekuće donacije</t>
  </si>
  <si>
    <t>66 Donacije pravnih i fizičkih osoba</t>
  </si>
  <si>
    <t>3236 Zdravstvene usluge</t>
  </si>
  <si>
    <t>4223 Oprema za održavanje i zaštitu</t>
  </si>
  <si>
    <t xml:space="preserve">  43 Ostali prihodi za posebne namjene</t>
  </si>
  <si>
    <t xml:space="preserve">  52 Ostale pomoći i darovnice</t>
  </si>
  <si>
    <t xml:space="preserve">  71 Prihodi od prodaje nefinancijske imovine</t>
  </si>
  <si>
    <t>71 Prihodi od prodaje nefinancijske imovine</t>
  </si>
  <si>
    <t>Izvor financiranja 43</t>
  </si>
  <si>
    <t xml:space="preserve">Opći rashodi i primici </t>
  </si>
  <si>
    <t xml:space="preserve">11 Opći prihodi i primici </t>
  </si>
  <si>
    <t>Izvor financiranja 52</t>
  </si>
  <si>
    <t>Izvor financiranja 71</t>
  </si>
  <si>
    <t>Donos</t>
  </si>
  <si>
    <t>Zbroj iz plaća</t>
  </si>
  <si>
    <t>Bruto I</t>
  </si>
  <si>
    <t>09 Obrazovanje</t>
  </si>
  <si>
    <t>094 Visoka naobrazba</t>
  </si>
  <si>
    <t>PROGRAM 3705</t>
  </si>
  <si>
    <t>VISOKO OBRAZOVANJE</t>
  </si>
  <si>
    <t>A621074</t>
  </si>
  <si>
    <t>REDOVNA DJELATNOST SVEUČILIŠTA U ZADRU</t>
  </si>
  <si>
    <t>A679092</t>
  </si>
  <si>
    <t>REDOVNA DJELATNOST SVEUČILIŠTA U ZADRU (IZ EVIDENCIJSKIH PRIHODA)</t>
  </si>
  <si>
    <t xml:space="preserve">  11 Opći prihodi i primici </t>
  </si>
  <si>
    <t>FINANCIJSKI PLAN 
ZA 2025. I PROJEKCIJA ZA 2026. I 2027. GODINU</t>
  </si>
  <si>
    <t>Izvršenje 2023.</t>
  </si>
  <si>
    <t>Tekući plan 2024.</t>
  </si>
  <si>
    <t>Plan za 2025</t>
  </si>
  <si>
    <t>Projekcija 
za 2027.</t>
  </si>
  <si>
    <t>Plan 2024.</t>
  </si>
  <si>
    <t>Plan za 2025.</t>
  </si>
  <si>
    <t>Izvršenje 2023.*</t>
  </si>
  <si>
    <t>Proračun za 2025.</t>
  </si>
  <si>
    <t>Projekcija proračuna
za 2027.</t>
  </si>
  <si>
    <t>3225 Sitni inventar</t>
  </si>
  <si>
    <t>3295 Premije osiguranja</t>
  </si>
  <si>
    <t>11 MZO</t>
  </si>
  <si>
    <t>43 Prihodi od posebne namjene</t>
  </si>
  <si>
    <t>52 Pomoći korisnicima od proračuna koji im nije nadležan</t>
  </si>
  <si>
    <t>3241 Naknade tr. Osoba izvan rad. Odnosa</t>
  </si>
  <si>
    <t>3232 Usluge tekućeg i inv. Održavanja - programi Min.kul. I Grada Zadra</t>
  </si>
  <si>
    <t xml:space="preserve">34 Financijski rashodi </t>
  </si>
  <si>
    <t>922 Višak prethodne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</si>
</sst>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8" fillId="0" borderId="0" xfId="0" applyFont="1" applyAlignment="1">
      <alignment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>
      <alignment horizontal="left" vertical="center"/>
    </xf>
    <xf numFmtId="0" fontId="9" fillId="7" borderId="3" xfId="0" applyNumberFormat="1" applyFont="1" applyFill="1" applyBorder="1" applyAlignment="1" applyProtection="1">
      <alignment horizontal="left" vertical="center"/>
    </xf>
    <xf numFmtId="0" fontId="9" fillId="7" borderId="3" xfId="0" applyNumberFormat="1" applyFont="1" applyFill="1" applyBorder="1" applyAlignment="1" applyProtection="1">
      <alignment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21" fillId="2" borderId="3" xfId="0" quotePrefix="1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vertical="center" wrapText="1"/>
    </xf>
    <xf numFmtId="0" fontId="22" fillId="2" borderId="3" xfId="0" quotePrefix="1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 wrapText="1"/>
    </xf>
    <xf numFmtId="4" fontId="3" fillId="7" borderId="3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indent="1"/>
    </xf>
    <xf numFmtId="0" fontId="8" fillId="0" borderId="3" xfId="0" quotePrefix="1" applyFont="1" applyFill="1" applyBorder="1" applyAlignment="1">
      <alignment horizontal="left" vertical="center" wrapText="1" indent="1"/>
    </xf>
    <xf numFmtId="0" fontId="21" fillId="2" borderId="3" xfId="0" applyNumberFormat="1" applyFont="1" applyFill="1" applyBorder="1" applyAlignment="1" applyProtection="1">
      <alignment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8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 indent="1"/>
    </xf>
    <xf numFmtId="4" fontId="6" fillId="5" borderId="4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 applyProtection="1">
      <alignment horizontal="right" wrapText="1"/>
    </xf>
    <xf numFmtId="4" fontId="6" fillId="8" borderId="4" xfId="0" applyNumberFormat="1" applyFont="1" applyFill="1" applyBorder="1" applyAlignment="1" applyProtection="1">
      <alignment horizontal="right" vertical="center" wrapText="1"/>
    </xf>
    <xf numFmtId="4" fontId="3" fillId="5" borderId="4" xfId="0" applyNumberFormat="1" applyFont="1" applyFill="1" applyBorder="1" applyAlignment="1" applyProtection="1">
      <alignment horizontal="right" vertical="center" wrapText="1"/>
    </xf>
    <xf numFmtId="4" fontId="3" fillId="5" borderId="4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/>
    <xf numFmtId="0" fontId="11" fillId="0" borderId="0" xfId="0" applyFont="1" applyAlignment="1">
      <alignment wrapText="1"/>
    </xf>
    <xf numFmtId="4" fontId="28" fillId="0" borderId="0" xfId="0" applyNumberFormat="1" applyFont="1"/>
    <xf numFmtId="0" fontId="1" fillId="0" borderId="0" xfId="0" applyFont="1"/>
    <xf numFmtId="4" fontId="3" fillId="0" borderId="3" xfId="0" applyNumberFormat="1" applyFont="1" applyFill="1" applyBorder="1" applyAlignment="1" applyProtection="1">
      <alignment horizontal="right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 wrapText="1"/>
    </xf>
    <xf numFmtId="0" fontId="2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2" xfId="0" quotePrefix="1" applyFont="1" applyBorder="1" applyAlignment="1">
      <alignment horizontal="left"/>
    </xf>
    <xf numFmtId="4" fontId="8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 applyProtection="1">
      <alignment horizontal="right" wrapText="1"/>
    </xf>
    <xf numFmtId="4" fontId="7" fillId="2" borderId="3" xfId="0" applyNumberFormat="1" applyFont="1" applyFill="1" applyBorder="1" applyAlignment="1">
      <alignment horizontal="right"/>
    </xf>
    <xf numFmtId="164" fontId="0" fillId="0" borderId="0" xfId="0" applyNumberFormat="1"/>
    <xf numFmtId="0" fontId="9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9" fillId="5" borderId="2" xfId="0" applyNumberFormat="1" applyFont="1" applyFill="1" applyBorder="1" applyAlignment="1" applyProtection="1">
      <alignment horizontal="left" vertical="center" wrapText="1"/>
    </xf>
    <xf numFmtId="0" fontId="9" fillId="5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workbookViewId="0">
      <selection activeCell="J14" sqref="J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6" t="s">
        <v>148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146" t="s">
        <v>18</v>
      </c>
      <c r="B3" s="146"/>
      <c r="C3" s="146"/>
      <c r="D3" s="146"/>
      <c r="E3" s="146"/>
      <c r="F3" s="146"/>
      <c r="G3" s="146"/>
      <c r="H3" s="146"/>
      <c r="I3" s="147"/>
      <c r="J3" s="147"/>
    </row>
    <row r="4" spans="1:10" ht="18" x14ac:dyDescent="0.25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0" ht="15.75" x14ac:dyDescent="0.25">
      <c r="A5" s="146" t="s">
        <v>24</v>
      </c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32</v>
      </c>
    </row>
    <row r="7" spans="1:10" ht="25.5" x14ac:dyDescent="0.25">
      <c r="A7" s="24"/>
      <c r="B7" s="25"/>
      <c r="C7" s="25"/>
      <c r="D7" s="26"/>
      <c r="E7" s="27"/>
      <c r="F7" s="3" t="s">
        <v>155</v>
      </c>
      <c r="G7" s="3" t="s">
        <v>153</v>
      </c>
      <c r="H7" s="3" t="s">
        <v>156</v>
      </c>
      <c r="I7" s="3" t="s">
        <v>40</v>
      </c>
      <c r="J7" s="3" t="s">
        <v>157</v>
      </c>
    </row>
    <row r="8" spans="1:10" x14ac:dyDescent="0.25">
      <c r="A8" s="148" t="s">
        <v>0</v>
      </c>
      <c r="B8" s="149"/>
      <c r="C8" s="149"/>
      <c r="D8" s="149"/>
      <c r="E8" s="150"/>
      <c r="F8" s="28">
        <f>F9+F10</f>
        <v>706525.49</v>
      </c>
      <c r="G8" s="28">
        <f>G9+G10</f>
        <v>1534080</v>
      </c>
      <c r="H8" s="28">
        <f>H9+H10</f>
        <v>1938194</v>
      </c>
      <c r="I8" s="28">
        <f>I9+I10</f>
        <v>1988930</v>
      </c>
      <c r="J8" s="28">
        <f>J9+J10</f>
        <v>2024800</v>
      </c>
    </row>
    <row r="9" spans="1:10" x14ac:dyDescent="0.25">
      <c r="A9" s="151" t="s">
        <v>34</v>
      </c>
      <c r="B9" s="152"/>
      <c r="C9" s="152"/>
      <c r="D9" s="152"/>
      <c r="E9" s="153"/>
      <c r="F9" s="29">
        <v>706289.8</v>
      </c>
      <c r="G9" s="29">
        <v>1533866</v>
      </c>
      <c r="H9" s="29">
        <v>1937930</v>
      </c>
      <c r="I9" s="29">
        <v>1988930</v>
      </c>
      <c r="J9" s="29">
        <v>2024800</v>
      </c>
    </row>
    <row r="10" spans="1:10" x14ac:dyDescent="0.25">
      <c r="A10" s="154" t="s">
        <v>35</v>
      </c>
      <c r="B10" s="153"/>
      <c r="C10" s="153"/>
      <c r="D10" s="153"/>
      <c r="E10" s="153"/>
      <c r="F10" s="29">
        <v>235.69</v>
      </c>
      <c r="G10" s="29">
        <v>214</v>
      </c>
      <c r="H10" s="29">
        <v>264</v>
      </c>
      <c r="I10" s="29">
        <v>0</v>
      </c>
      <c r="J10" s="29">
        <v>0</v>
      </c>
    </row>
    <row r="11" spans="1:10" x14ac:dyDescent="0.25">
      <c r="A11" s="32" t="s">
        <v>1</v>
      </c>
      <c r="B11" s="37"/>
      <c r="C11" s="37"/>
      <c r="D11" s="37"/>
      <c r="E11" s="37"/>
      <c r="F11" s="28">
        <f>F12+F13</f>
        <v>702553.95</v>
      </c>
      <c r="G11" s="28">
        <f>G12+G13</f>
        <v>1534080</v>
      </c>
      <c r="H11" s="28">
        <f>H12+H13</f>
        <v>1938194</v>
      </c>
      <c r="I11" s="28">
        <f>I12+I13</f>
        <v>1988930</v>
      </c>
      <c r="J11" s="28">
        <f>J12+J13</f>
        <v>2024800</v>
      </c>
    </row>
    <row r="12" spans="1:10" x14ac:dyDescent="0.25">
      <c r="A12" s="155" t="s">
        <v>36</v>
      </c>
      <c r="B12" s="152"/>
      <c r="C12" s="152"/>
      <c r="D12" s="152"/>
      <c r="E12" s="152"/>
      <c r="F12" s="29">
        <v>650702.94999999995</v>
      </c>
      <c r="G12" s="29">
        <v>1428080</v>
      </c>
      <c r="H12" s="29">
        <v>1816930</v>
      </c>
      <c r="I12" s="29">
        <v>1855230</v>
      </c>
      <c r="J12" s="38">
        <v>1886100</v>
      </c>
    </row>
    <row r="13" spans="1:10" x14ac:dyDescent="0.25">
      <c r="A13" s="144" t="s">
        <v>37</v>
      </c>
      <c r="B13" s="153"/>
      <c r="C13" s="153"/>
      <c r="D13" s="153"/>
      <c r="E13" s="153"/>
      <c r="F13" s="39">
        <v>51851</v>
      </c>
      <c r="G13" s="39">
        <v>106000</v>
      </c>
      <c r="H13" s="39">
        <v>121264</v>
      </c>
      <c r="I13" s="39">
        <v>133700</v>
      </c>
      <c r="J13" s="38">
        <v>138700</v>
      </c>
    </row>
    <row r="14" spans="1:10" x14ac:dyDescent="0.25">
      <c r="A14" s="156" t="s">
        <v>52</v>
      </c>
      <c r="B14" s="149"/>
      <c r="C14" s="149"/>
      <c r="D14" s="149"/>
      <c r="E14" s="149"/>
      <c r="F14" s="28">
        <f>F8-F11</f>
        <v>3971.5400000000373</v>
      </c>
      <c r="G14" s="28">
        <f>G8-G11</f>
        <v>0</v>
      </c>
      <c r="H14" s="28">
        <f>H8-H11</f>
        <v>0</v>
      </c>
      <c r="I14" s="28">
        <f>I8-I11</f>
        <v>0</v>
      </c>
      <c r="J14" s="28">
        <f>J8-J11</f>
        <v>0</v>
      </c>
    </row>
    <row r="15" spans="1:10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customHeight="1" x14ac:dyDescent="0.25">
      <c r="A16" s="139" t="s">
        <v>25</v>
      </c>
      <c r="B16" s="140"/>
      <c r="C16" s="140"/>
      <c r="D16" s="140"/>
      <c r="E16" s="140"/>
      <c r="F16" s="140"/>
      <c r="G16" s="140"/>
      <c r="H16" s="140"/>
      <c r="I16" s="140"/>
      <c r="J16" s="140"/>
    </row>
    <row r="17" spans="1:10" ht="18" x14ac:dyDescent="0.25">
      <c r="A17" s="111"/>
      <c r="B17" s="112"/>
      <c r="C17" s="112"/>
      <c r="D17" s="112"/>
      <c r="E17" s="112"/>
      <c r="F17" s="112"/>
      <c r="G17" s="112"/>
      <c r="H17" s="113"/>
      <c r="I17" s="113"/>
      <c r="J17" s="113"/>
    </row>
    <row r="18" spans="1:10" ht="25.5" x14ac:dyDescent="0.25">
      <c r="A18" s="24"/>
      <c r="B18" s="25"/>
      <c r="C18" s="25"/>
      <c r="D18" s="26"/>
      <c r="E18" s="114"/>
      <c r="F18" s="3" t="s">
        <v>155</v>
      </c>
      <c r="G18" s="3" t="s">
        <v>153</v>
      </c>
      <c r="H18" s="3" t="s">
        <v>156</v>
      </c>
      <c r="I18" s="3" t="s">
        <v>40</v>
      </c>
      <c r="J18" s="3" t="s">
        <v>157</v>
      </c>
    </row>
    <row r="19" spans="1:10" x14ac:dyDescent="0.25">
      <c r="A19" s="144" t="s">
        <v>38</v>
      </c>
      <c r="B19" s="145"/>
      <c r="C19" s="145"/>
      <c r="D19" s="145"/>
      <c r="E19" s="145"/>
      <c r="F19" s="39"/>
      <c r="G19" s="39"/>
      <c r="H19" s="39"/>
      <c r="I19" s="39"/>
      <c r="J19" s="115"/>
    </row>
    <row r="20" spans="1:10" x14ac:dyDescent="0.25">
      <c r="A20" s="144" t="s">
        <v>39</v>
      </c>
      <c r="B20" s="145"/>
      <c r="C20" s="145"/>
      <c r="D20" s="145"/>
      <c r="E20" s="145"/>
      <c r="F20" s="39"/>
      <c r="G20" s="39"/>
      <c r="H20" s="39"/>
      <c r="I20" s="39"/>
      <c r="J20" s="115"/>
    </row>
    <row r="21" spans="1:10" ht="15" customHeight="1" x14ac:dyDescent="0.25">
      <c r="A21" s="137" t="s">
        <v>2</v>
      </c>
      <c r="B21" s="138"/>
      <c r="C21" s="138"/>
      <c r="D21" s="138"/>
      <c r="E21" s="138"/>
      <c r="F21" s="28">
        <f>F19-F20</f>
        <v>0</v>
      </c>
      <c r="G21" s="28">
        <f>G19-G20</f>
        <v>0</v>
      </c>
      <c r="H21" s="28">
        <f>H19-H20</f>
        <v>0</v>
      </c>
      <c r="I21" s="28">
        <f>I19-I20</f>
        <v>0</v>
      </c>
      <c r="J21" s="28">
        <f>J19-J20</f>
        <v>0</v>
      </c>
    </row>
    <row r="22" spans="1:10" ht="15" customHeight="1" x14ac:dyDescent="0.25">
      <c r="A22" s="137" t="s">
        <v>53</v>
      </c>
      <c r="B22" s="138"/>
      <c r="C22" s="138"/>
      <c r="D22" s="138"/>
      <c r="E22" s="138"/>
      <c r="F22" s="28">
        <f>F14+F21</f>
        <v>3971.5400000000373</v>
      </c>
      <c r="G22" s="28">
        <f>G14+G21</f>
        <v>0</v>
      </c>
      <c r="H22" s="28">
        <f>H14+H21</f>
        <v>0</v>
      </c>
      <c r="I22" s="28">
        <f>I14+I21</f>
        <v>0</v>
      </c>
      <c r="J22" s="28">
        <f>J14+J21</f>
        <v>0</v>
      </c>
    </row>
    <row r="23" spans="1:10" ht="15" customHeight="1" x14ac:dyDescent="0.25">
      <c r="A23" s="116"/>
      <c r="B23" s="112"/>
      <c r="C23" s="112"/>
      <c r="D23" s="112"/>
      <c r="E23" s="112"/>
      <c r="F23" s="112"/>
      <c r="G23" s="112"/>
      <c r="H23" s="113"/>
      <c r="I23" s="113"/>
      <c r="J23" s="113"/>
    </row>
    <row r="24" spans="1:10" ht="15" customHeight="1" x14ac:dyDescent="0.25">
      <c r="A24" s="139" t="s">
        <v>54</v>
      </c>
      <c r="B24" s="140"/>
      <c r="C24" s="140"/>
      <c r="D24" s="140"/>
      <c r="E24" s="140"/>
      <c r="F24" s="140"/>
      <c r="G24" s="140"/>
      <c r="H24" s="140"/>
      <c r="I24" s="140"/>
      <c r="J24" s="140"/>
    </row>
    <row r="25" spans="1:10" ht="45" customHeight="1" x14ac:dyDescent="0.25">
      <c r="A25" s="117"/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0" ht="25.5" x14ac:dyDescent="0.25">
      <c r="A26" s="24"/>
      <c r="B26" s="25"/>
      <c r="C26" s="25"/>
      <c r="D26" s="26"/>
      <c r="E26" s="114"/>
      <c r="F26" s="3" t="s">
        <v>155</v>
      </c>
      <c r="G26" s="3" t="s">
        <v>153</v>
      </c>
      <c r="H26" s="3" t="s">
        <v>156</v>
      </c>
      <c r="I26" s="3" t="s">
        <v>40</v>
      </c>
      <c r="J26" s="3" t="s">
        <v>157</v>
      </c>
    </row>
    <row r="27" spans="1:10" ht="15.75" customHeight="1" x14ac:dyDescent="0.25">
      <c r="A27" s="141" t="s">
        <v>55</v>
      </c>
      <c r="B27" s="142"/>
      <c r="C27" s="142"/>
      <c r="D27" s="142"/>
      <c r="E27" s="143"/>
      <c r="F27" s="40">
        <v>0</v>
      </c>
      <c r="G27" s="40">
        <v>0</v>
      </c>
      <c r="H27" s="40">
        <v>0</v>
      </c>
      <c r="I27" s="40">
        <v>0</v>
      </c>
      <c r="J27" s="118">
        <v>0</v>
      </c>
    </row>
    <row r="28" spans="1:10" x14ac:dyDescent="0.25">
      <c r="A28" s="137" t="s">
        <v>56</v>
      </c>
      <c r="B28" s="138"/>
      <c r="C28" s="138"/>
      <c r="D28" s="138"/>
      <c r="E28" s="138"/>
      <c r="F28" s="41">
        <v>0</v>
      </c>
      <c r="G28" s="41">
        <f>G22+G27</f>
        <v>0</v>
      </c>
      <c r="H28" s="41">
        <f>H22+H27</f>
        <v>0</v>
      </c>
      <c r="I28" s="41">
        <f>I22+I27</f>
        <v>0</v>
      </c>
      <c r="J28" s="42">
        <f>J22+J27</f>
        <v>0</v>
      </c>
    </row>
    <row r="29" spans="1:10" ht="24.75" customHeight="1" x14ac:dyDescent="0.25">
      <c r="A29" s="133" t="s">
        <v>57</v>
      </c>
      <c r="B29" s="134"/>
      <c r="C29" s="134"/>
      <c r="D29" s="134"/>
      <c r="E29" s="135"/>
      <c r="F29" s="41">
        <f>F14+F21+F27-F28</f>
        <v>3971.5400000000373</v>
      </c>
      <c r="G29" s="41">
        <f>G14+G21+G27-G28</f>
        <v>0</v>
      </c>
      <c r="H29" s="41">
        <f>H14+H21+H27-H28</f>
        <v>0</v>
      </c>
      <c r="I29" s="41">
        <f>I14+I21+I27-I28</f>
        <v>0</v>
      </c>
      <c r="J29" s="42">
        <f>J14+J21+J27-J28</f>
        <v>0</v>
      </c>
    </row>
    <row r="30" spans="1:10" ht="15" customHeight="1" x14ac:dyDescent="0.25">
      <c r="A30" s="119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28.5" customHeight="1" x14ac:dyDescent="0.25">
      <c r="A31" s="136" t="s">
        <v>51</v>
      </c>
      <c r="B31" s="136"/>
      <c r="C31" s="136"/>
      <c r="D31" s="136"/>
      <c r="E31" s="136"/>
      <c r="F31" s="136"/>
      <c r="G31" s="136"/>
      <c r="H31" s="136"/>
      <c r="I31" s="136"/>
      <c r="J31" s="136"/>
    </row>
    <row r="32" spans="1:10" ht="15" customHeight="1" x14ac:dyDescent="0.25">
      <c r="A32" s="120"/>
      <c r="B32" s="121"/>
      <c r="C32" s="121"/>
      <c r="D32" s="121"/>
      <c r="E32" s="121"/>
      <c r="F32" s="121"/>
      <c r="G32" s="121"/>
      <c r="H32" s="122"/>
      <c r="I32" s="122"/>
      <c r="J32" s="122"/>
    </row>
    <row r="33" spans="1:10" ht="25.5" x14ac:dyDescent="0.25">
      <c r="A33" s="44"/>
      <c r="B33" s="45"/>
      <c r="C33" s="45"/>
      <c r="D33" s="46"/>
      <c r="E33" s="123"/>
      <c r="F33" s="3" t="s">
        <v>155</v>
      </c>
      <c r="G33" s="3" t="s">
        <v>153</v>
      </c>
      <c r="H33" s="3" t="s">
        <v>156</v>
      </c>
      <c r="I33" s="3" t="s">
        <v>40</v>
      </c>
      <c r="J33" s="3" t="s">
        <v>157</v>
      </c>
    </row>
    <row r="34" spans="1:10" x14ac:dyDescent="0.25">
      <c r="A34" s="141" t="s">
        <v>55</v>
      </c>
      <c r="B34" s="142"/>
      <c r="C34" s="142"/>
      <c r="D34" s="142"/>
      <c r="E34" s="143"/>
      <c r="F34" s="40">
        <v>0</v>
      </c>
      <c r="G34" s="40">
        <v>317.63</v>
      </c>
      <c r="H34" s="40">
        <f>G37</f>
        <v>0</v>
      </c>
      <c r="I34" s="40">
        <f>H37</f>
        <v>0</v>
      </c>
      <c r="J34" s="118">
        <f>I37</f>
        <v>0</v>
      </c>
    </row>
    <row r="35" spans="1:10" ht="31.5" customHeight="1" x14ac:dyDescent="0.25">
      <c r="A35" s="141" t="s">
        <v>58</v>
      </c>
      <c r="B35" s="142"/>
      <c r="C35" s="142"/>
      <c r="D35" s="142"/>
      <c r="E35" s="143"/>
      <c r="F35" s="40">
        <v>0</v>
      </c>
      <c r="G35" s="40">
        <v>317.63</v>
      </c>
      <c r="H35" s="40">
        <v>0</v>
      </c>
      <c r="I35" s="40">
        <v>0</v>
      </c>
      <c r="J35" s="118">
        <v>0</v>
      </c>
    </row>
    <row r="36" spans="1:10" x14ac:dyDescent="0.25">
      <c r="A36" s="141" t="s">
        <v>59</v>
      </c>
      <c r="B36" s="157"/>
      <c r="C36" s="157"/>
      <c r="D36" s="157"/>
      <c r="E36" s="158"/>
      <c r="F36" s="40">
        <v>0</v>
      </c>
      <c r="G36" s="40">
        <v>0</v>
      </c>
      <c r="H36" s="40">
        <v>0</v>
      </c>
      <c r="I36" s="40">
        <v>0</v>
      </c>
      <c r="J36" s="118">
        <v>0</v>
      </c>
    </row>
    <row r="37" spans="1:10" x14ac:dyDescent="0.25">
      <c r="A37" s="137" t="s">
        <v>56</v>
      </c>
      <c r="B37" s="138"/>
      <c r="C37" s="138"/>
      <c r="D37" s="138"/>
      <c r="E37" s="138"/>
      <c r="F37" s="30">
        <f>F34-F35+F36</f>
        <v>0</v>
      </c>
      <c r="G37" s="30">
        <f>G34-G35+G36</f>
        <v>0</v>
      </c>
      <c r="H37" s="30">
        <f>H34-H35+H36</f>
        <v>0</v>
      </c>
      <c r="I37" s="30">
        <f>I34-I35+I36</f>
        <v>0</v>
      </c>
      <c r="J37" s="47">
        <f>J34-J35+J36</f>
        <v>0</v>
      </c>
    </row>
    <row r="39" spans="1:10" x14ac:dyDescent="0.25">
      <c r="A39" s="159" t="s">
        <v>33</v>
      </c>
      <c r="B39" s="160"/>
      <c r="C39" s="160"/>
      <c r="D39" s="160"/>
      <c r="E39" s="160"/>
      <c r="F39" s="160"/>
      <c r="G39" s="160"/>
      <c r="H39" s="160"/>
      <c r="I39" s="160"/>
      <c r="J39" s="160"/>
    </row>
  </sheetData>
  <mergeCells count="24">
    <mergeCell ref="A34:E34"/>
    <mergeCell ref="A35:E35"/>
    <mergeCell ref="A36:E36"/>
    <mergeCell ref="A37:E37"/>
    <mergeCell ref="A39:J39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9:E29"/>
    <mergeCell ref="A31:J31"/>
    <mergeCell ref="A21:E21"/>
    <mergeCell ref="A22:E22"/>
    <mergeCell ref="A24:J24"/>
    <mergeCell ref="A27:E27"/>
    <mergeCell ref="A28:E2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2"/>
  <sheetViews>
    <sheetView topLeftCell="A7" workbookViewId="0">
      <selection activeCell="E33" sqref="E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6" t="s">
        <v>148</v>
      </c>
      <c r="B1" s="146"/>
      <c r="C1" s="146"/>
      <c r="D1" s="146"/>
      <c r="E1" s="146"/>
      <c r="F1" s="146"/>
      <c r="G1" s="146"/>
      <c r="H1" s="14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6" t="s">
        <v>18</v>
      </c>
      <c r="B3" s="146"/>
      <c r="C3" s="146"/>
      <c r="D3" s="146"/>
      <c r="E3" s="146"/>
      <c r="F3" s="146"/>
      <c r="G3" s="146"/>
      <c r="H3" s="14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6" t="s">
        <v>4</v>
      </c>
      <c r="B5" s="146"/>
      <c r="C5" s="146"/>
      <c r="D5" s="146"/>
      <c r="E5" s="146"/>
      <c r="F5" s="146"/>
      <c r="G5" s="146"/>
      <c r="H5" s="14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46" t="s">
        <v>41</v>
      </c>
      <c r="B7" s="146"/>
      <c r="C7" s="146"/>
      <c r="D7" s="146"/>
      <c r="E7" s="146"/>
      <c r="F7" s="146"/>
      <c r="G7" s="146"/>
      <c r="H7" s="14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57" t="s">
        <v>5</v>
      </c>
      <c r="B9" s="58" t="s">
        <v>6</v>
      </c>
      <c r="C9" s="58" t="s">
        <v>3</v>
      </c>
      <c r="D9" s="58" t="s">
        <v>149</v>
      </c>
      <c r="E9" s="57" t="s">
        <v>150</v>
      </c>
      <c r="F9" s="57" t="s">
        <v>151</v>
      </c>
      <c r="G9" s="57" t="s">
        <v>31</v>
      </c>
      <c r="H9" s="57" t="s">
        <v>152</v>
      </c>
    </row>
    <row r="10" spans="1:8" x14ac:dyDescent="0.25">
      <c r="A10" s="63"/>
      <c r="B10" s="64"/>
      <c r="C10" s="65" t="s">
        <v>0</v>
      </c>
      <c r="D10" s="69">
        <f>D11+D17+D19</f>
        <v>706525.63</v>
      </c>
      <c r="E10" s="69">
        <f>E11+E17+E19</f>
        <v>1536052.04</v>
      </c>
      <c r="F10" s="69">
        <f>F11+F17</f>
        <v>1938194</v>
      </c>
      <c r="G10" s="69">
        <f>G11+G17</f>
        <v>1988930</v>
      </c>
      <c r="H10" s="69">
        <f>H11+H17</f>
        <v>2024800</v>
      </c>
    </row>
    <row r="11" spans="1:8" ht="15.75" customHeight="1" x14ac:dyDescent="0.25">
      <c r="A11" s="62">
        <v>6</v>
      </c>
      <c r="B11" s="62"/>
      <c r="C11" s="62" t="s">
        <v>7</v>
      </c>
      <c r="D11" s="66">
        <f>SUM(D12:D16)</f>
        <v>705972</v>
      </c>
      <c r="E11" s="66">
        <f>SUM(E12:E16)</f>
        <v>1531866</v>
      </c>
      <c r="F11" s="66">
        <f>SUM(F12:F16)</f>
        <v>1937930</v>
      </c>
      <c r="G11" s="66">
        <f>SUM(G12:G16)</f>
        <v>1988930</v>
      </c>
      <c r="H11" s="66">
        <f>SUM(H12:H16)</f>
        <v>2024800</v>
      </c>
    </row>
    <row r="12" spans="1:8" ht="38.25" x14ac:dyDescent="0.25">
      <c r="A12" s="11"/>
      <c r="B12" s="15">
        <v>63</v>
      </c>
      <c r="C12" s="15" t="s">
        <v>27</v>
      </c>
      <c r="D12" s="67">
        <v>30318</v>
      </c>
      <c r="E12" s="56">
        <v>212000</v>
      </c>
      <c r="F12" s="56">
        <v>420800</v>
      </c>
      <c r="G12" s="56">
        <v>448000</v>
      </c>
      <c r="H12" s="56">
        <v>455000</v>
      </c>
    </row>
    <row r="13" spans="1:8" x14ac:dyDescent="0.25">
      <c r="A13" s="11"/>
      <c r="B13" s="15">
        <v>64</v>
      </c>
      <c r="C13" s="15" t="s">
        <v>62</v>
      </c>
      <c r="D13" s="67">
        <v>0</v>
      </c>
      <c r="E13" s="56">
        <v>0</v>
      </c>
      <c r="F13" s="56">
        <v>0</v>
      </c>
      <c r="G13" s="56">
        <v>0</v>
      </c>
      <c r="H13" s="56">
        <v>0</v>
      </c>
    </row>
    <row r="14" spans="1:8" ht="25.5" x14ac:dyDescent="0.25">
      <c r="A14" s="11"/>
      <c r="B14" s="15">
        <v>65</v>
      </c>
      <c r="C14" s="15" t="s">
        <v>63</v>
      </c>
      <c r="D14" s="67">
        <v>18678</v>
      </c>
      <c r="E14" s="56">
        <v>18786</v>
      </c>
      <c r="F14" s="56">
        <v>15530</v>
      </c>
      <c r="G14" s="56">
        <v>16030</v>
      </c>
      <c r="H14" s="56">
        <v>16700</v>
      </c>
    </row>
    <row r="15" spans="1:8" ht="38.25" x14ac:dyDescent="0.25">
      <c r="A15" s="11"/>
      <c r="B15" s="15">
        <v>66</v>
      </c>
      <c r="C15" s="15" t="s">
        <v>64</v>
      </c>
      <c r="D15" s="67">
        <v>982</v>
      </c>
      <c r="E15" s="56">
        <v>1080</v>
      </c>
      <c r="F15" s="56">
        <v>1600</v>
      </c>
      <c r="G15" s="56">
        <v>1800</v>
      </c>
      <c r="H15" s="56">
        <v>2000</v>
      </c>
    </row>
    <row r="16" spans="1:8" ht="38.25" x14ac:dyDescent="0.25">
      <c r="A16" s="12"/>
      <c r="B16" s="12">
        <v>67</v>
      </c>
      <c r="C16" s="15" t="s">
        <v>28</v>
      </c>
      <c r="D16" s="67">
        <v>655994</v>
      </c>
      <c r="E16" s="56">
        <v>1300000</v>
      </c>
      <c r="F16" s="81">
        <v>1500000</v>
      </c>
      <c r="G16" s="81">
        <v>1523100</v>
      </c>
      <c r="H16" s="81">
        <v>1551100</v>
      </c>
    </row>
    <row r="17" spans="1:8" ht="25.5" x14ac:dyDescent="0.25">
      <c r="A17" s="59">
        <v>7</v>
      </c>
      <c r="B17" s="60"/>
      <c r="C17" s="61" t="s">
        <v>8</v>
      </c>
      <c r="D17" s="66">
        <f>SUM(D18)</f>
        <v>236</v>
      </c>
      <c r="E17" s="66">
        <f>SUM(E18)</f>
        <v>214</v>
      </c>
      <c r="F17" s="66">
        <f>SUM(F18)</f>
        <v>264</v>
      </c>
      <c r="G17" s="66">
        <f>SUM(G18)</f>
        <v>0</v>
      </c>
      <c r="H17" s="66">
        <f>SUM(H18)</f>
        <v>0</v>
      </c>
    </row>
    <row r="18" spans="1:8" ht="38.25" x14ac:dyDescent="0.25">
      <c r="A18" s="15"/>
      <c r="B18" s="15">
        <v>72</v>
      </c>
      <c r="C18" s="23" t="s">
        <v>26</v>
      </c>
      <c r="D18" s="67">
        <v>236</v>
      </c>
      <c r="E18" s="56">
        <v>214</v>
      </c>
      <c r="F18" s="56">
        <v>264</v>
      </c>
      <c r="G18" s="56">
        <v>0</v>
      </c>
      <c r="H18" s="68">
        <v>0</v>
      </c>
    </row>
    <row r="19" spans="1:8" x14ac:dyDescent="0.25">
      <c r="A19" s="59">
        <v>9</v>
      </c>
      <c r="B19" s="60"/>
      <c r="C19" s="61" t="s">
        <v>136</v>
      </c>
      <c r="D19" s="66">
        <f>SUM(D20)</f>
        <v>317.63</v>
      </c>
      <c r="E19" s="66">
        <f>SUM(E20)</f>
        <v>3972.04</v>
      </c>
      <c r="F19" s="66">
        <f>SUM(F20)</f>
        <v>0</v>
      </c>
      <c r="G19" s="66">
        <f>SUM(G20)</f>
        <v>0</v>
      </c>
      <c r="H19" s="66">
        <f>SUM(H20)</f>
        <v>0</v>
      </c>
    </row>
    <row r="20" spans="1:8" x14ac:dyDescent="0.25">
      <c r="A20" s="15"/>
      <c r="B20" s="15">
        <v>92</v>
      </c>
      <c r="C20" s="23" t="s">
        <v>61</v>
      </c>
      <c r="D20" s="67">
        <v>317.63</v>
      </c>
      <c r="E20" s="56">
        <v>3972.04</v>
      </c>
      <c r="F20" s="56">
        <v>0</v>
      </c>
      <c r="G20" s="56">
        <v>0</v>
      </c>
      <c r="H20" s="68">
        <v>0</v>
      </c>
    </row>
    <row r="23" spans="1:8" ht="15.75" customHeight="1" x14ac:dyDescent="0.25">
      <c r="A23" s="146" t="s">
        <v>42</v>
      </c>
      <c r="B23" s="146"/>
      <c r="C23" s="146"/>
      <c r="D23" s="146"/>
      <c r="E23" s="146"/>
      <c r="F23" s="146"/>
      <c r="G23" s="146"/>
      <c r="H23" s="146"/>
    </row>
    <row r="24" spans="1:8" ht="18" x14ac:dyDescent="0.25">
      <c r="A24" s="21"/>
      <c r="B24" s="21"/>
      <c r="C24" s="21"/>
      <c r="D24" s="21"/>
      <c r="E24" s="21"/>
      <c r="F24" s="21"/>
      <c r="G24" s="5"/>
      <c r="H24" s="5"/>
    </row>
    <row r="25" spans="1:8" ht="25.5" x14ac:dyDescent="0.25">
      <c r="A25" s="57" t="s">
        <v>5</v>
      </c>
      <c r="B25" s="58" t="s">
        <v>6</v>
      </c>
      <c r="C25" s="58" t="s">
        <v>9</v>
      </c>
      <c r="D25" s="58" t="s">
        <v>149</v>
      </c>
      <c r="E25" s="57" t="s">
        <v>150</v>
      </c>
      <c r="F25" s="57" t="s">
        <v>151</v>
      </c>
      <c r="G25" s="57" t="s">
        <v>31</v>
      </c>
      <c r="H25" s="57" t="s">
        <v>152</v>
      </c>
    </row>
    <row r="26" spans="1:8" x14ac:dyDescent="0.25">
      <c r="A26" s="63"/>
      <c r="B26" s="64"/>
      <c r="C26" s="65" t="s">
        <v>1</v>
      </c>
      <c r="D26" s="69">
        <f>D27+D31</f>
        <v>672554</v>
      </c>
      <c r="E26" s="69">
        <f>E27+E31</f>
        <v>1536052.04</v>
      </c>
      <c r="F26" s="69">
        <f>F27+F31</f>
        <v>1938194</v>
      </c>
      <c r="G26" s="69">
        <f>G27+G31</f>
        <v>1988930</v>
      </c>
      <c r="H26" s="69">
        <f>H27+H31</f>
        <v>2024800</v>
      </c>
    </row>
    <row r="27" spans="1:8" ht="15.75" customHeight="1" x14ac:dyDescent="0.25">
      <c r="A27" s="62">
        <v>3</v>
      </c>
      <c r="B27" s="62"/>
      <c r="C27" s="62" t="s">
        <v>10</v>
      </c>
      <c r="D27" s="66">
        <f>SUM(D28:D30)</f>
        <v>620703</v>
      </c>
      <c r="E27" s="66">
        <f>SUM(E28:E30)</f>
        <v>1428080</v>
      </c>
      <c r="F27" s="66">
        <f>SUM(F28:F30)</f>
        <v>1816930</v>
      </c>
      <c r="G27" s="66">
        <f>SUM(G28:G30)</f>
        <v>1855230</v>
      </c>
      <c r="H27" s="66">
        <f>SUM(H28:H30)</f>
        <v>1886100</v>
      </c>
    </row>
    <row r="28" spans="1:8" ht="15.75" customHeight="1" x14ac:dyDescent="0.25">
      <c r="A28" s="11"/>
      <c r="B28" s="15">
        <v>31</v>
      </c>
      <c r="C28" s="15" t="s">
        <v>11</v>
      </c>
      <c r="D28" s="67">
        <v>565141</v>
      </c>
      <c r="E28" s="56">
        <v>1300000</v>
      </c>
      <c r="F28" s="56">
        <v>1504500</v>
      </c>
      <c r="G28" s="56">
        <v>1524300</v>
      </c>
      <c r="H28" s="56">
        <v>1550300</v>
      </c>
    </row>
    <row r="29" spans="1:8" x14ac:dyDescent="0.25">
      <c r="A29" s="12"/>
      <c r="B29" s="12">
        <v>32</v>
      </c>
      <c r="C29" s="12" t="s">
        <v>21</v>
      </c>
      <c r="D29" s="67">
        <v>54577</v>
      </c>
      <c r="E29" s="56">
        <v>127080</v>
      </c>
      <c r="F29" s="56">
        <v>311530</v>
      </c>
      <c r="G29" s="56">
        <v>330030</v>
      </c>
      <c r="H29" s="56">
        <v>334900</v>
      </c>
    </row>
    <row r="30" spans="1:8" x14ac:dyDescent="0.25">
      <c r="A30" s="12"/>
      <c r="B30" s="12">
        <v>34</v>
      </c>
      <c r="C30" s="12" t="s">
        <v>65</v>
      </c>
      <c r="D30" s="67">
        <v>985</v>
      </c>
      <c r="E30" s="56">
        <v>1000</v>
      </c>
      <c r="F30" s="56">
        <v>900</v>
      </c>
      <c r="G30" s="56">
        <v>900</v>
      </c>
      <c r="H30" s="56">
        <v>900</v>
      </c>
    </row>
    <row r="31" spans="1:8" ht="25.5" x14ac:dyDescent="0.25">
      <c r="A31" s="59">
        <v>4</v>
      </c>
      <c r="B31" s="60"/>
      <c r="C31" s="61" t="s">
        <v>12</v>
      </c>
      <c r="D31" s="66">
        <f>SUM(D32)</f>
        <v>51851</v>
      </c>
      <c r="E31" s="66">
        <f>SUM(E32)</f>
        <v>107972.04</v>
      </c>
      <c r="F31" s="66">
        <f>SUM(F32)</f>
        <v>121264</v>
      </c>
      <c r="G31" s="66">
        <f>SUM(G32)</f>
        <v>133700</v>
      </c>
      <c r="H31" s="66">
        <f>SUM(H32)</f>
        <v>138700</v>
      </c>
    </row>
    <row r="32" spans="1:8" ht="38.25" x14ac:dyDescent="0.25">
      <c r="A32" s="15"/>
      <c r="B32" s="15">
        <v>42</v>
      </c>
      <c r="C32" s="23" t="s">
        <v>29</v>
      </c>
      <c r="D32" s="67">
        <v>51851</v>
      </c>
      <c r="E32" s="56">
        <v>107972.04</v>
      </c>
      <c r="F32" s="56">
        <v>121264</v>
      </c>
      <c r="G32" s="56">
        <v>133700</v>
      </c>
      <c r="H32" s="68">
        <v>138700</v>
      </c>
    </row>
    <row r="34" spans="3:8" x14ac:dyDescent="0.25">
      <c r="F34" s="106"/>
      <c r="G34" s="106"/>
      <c r="H34" s="106"/>
    </row>
    <row r="36" spans="3:8" x14ac:dyDescent="0.25">
      <c r="C36" s="127"/>
      <c r="D36" s="127"/>
      <c r="E36" s="127"/>
    </row>
    <row r="37" spans="3:8" x14ac:dyDescent="0.25">
      <c r="C37" s="127"/>
      <c r="D37" s="127"/>
      <c r="E37" s="127"/>
      <c r="F37" s="127"/>
      <c r="G37" s="127"/>
    </row>
    <row r="38" spans="3:8" x14ac:dyDescent="0.25">
      <c r="C38" s="127"/>
      <c r="D38" s="127"/>
      <c r="E38" s="127"/>
      <c r="F38" s="127"/>
      <c r="G38" s="127"/>
    </row>
    <row r="39" spans="3:8" x14ac:dyDescent="0.25">
      <c r="C39" s="127"/>
      <c r="D39" s="127"/>
      <c r="E39" s="127"/>
      <c r="F39" s="127"/>
      <c r="G39" s="127"/>
    </row>
    <row r="40" spans="3:8" x14ac:dyDescent="0.25">
      <c r="D40" s="127"/>
      <c r="E40" s="127"/>
      <c r="F40" s="127"/>
      <c r="G40" s="127"/>
    </row>
    <row r="41" spans="3:8" x14ac:dyDescent="0.25">
      <c r="D41" s="127"/>
      <c r="E41" s="127"/>
      <c r="F41" s="127"/>
    </row>
    <row r="42" spans="3:8" x14ac:dyDescent="0.25">
      <c r="D42" s="127"/>
      <c r="E42" s="127"/>
      <c r="F42" s="127"/>
    </row>
  </sheetData>
  <mergeCells count="5"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9"/>
  <sheetViews>
    <sheetView topLeftCell="A7" zoomScaleNormal="100" workbookViewId="0">
      <selection activeCell="B11" sqref="B11"/>
    </sheetView>
  </sheetViews>
  <sheetFormatPr defaultRowHeight="15" x14ac:dyDescent="0.25"/>
  <cols>
    <col min="1" max="1" width="36.5703125" bestFit="1" customWidth="1"/>
    <col min="2" max="6" width="25.28515625" customWidth="1"/>
    <col min="8" max="9" width="11.5703125" bestFit="1" customWidth="1"/>
    <col min="10" max="10" width="11.7109375" bestFit="1" customWidth="1"/>
  </cols>
  <sheetData>
    <row r="1" spans="1:8" ht="42" customHeight="1" x14ac:dyDescent="0.25">
      <c r="A1" s="146" t="s">
        <v>148</v>
      </c>
      <c r="B1" s="146"/>
      <c r="C1" s="146"/>
      <c r="D1" s="146"/>
      <c r="E1" s="146"/>
      <c r="F1" s="146"/>
      <c r="G1" s="146"/>
      <c r="H1" s="146"/>
    </row>
    <row r="2" spans="1:8" ht="18" customHeight="1" x14ac:dyDescent="0.25">
      <c r="A2" s="21"/>
      <c r="B2" s="21"/>
      <c r="C2" s="21"/>
      <c r="D2" s="21"/>
      <c r="E2" s="21"/>
      <c r="F2" s="21"/>
    </row>
    <row r="3" spans="1:8" ht="15.75" customHeight="1" x14ac:dyDescent="0.25">
      <c r="A3" s="146" t="s">
        <v>18</v>
      </c>
      <c r="B3" s="146"/>
      <c r="C3" s="146"/>
      <c r="D3" s="146"/>
      <c r="E3" s="146"/>
      <c r="F3" s="146"/>
    </row>
    <row r="4" spans="1:8" ht="18" x14ac:dyDescent="0.25">
      <c r="B4" s="21"/>
      <c r="C4" s="21"/>
      <c r="D4" s="21"/>
      <c r="E4" s="5"/>
      <c r="F4" s="5"/>
    </row>
    <row r="5" spans="1:8" ht="18" customHeight="1" x14ac:dyDescent="0.25">
      <c r="A5" s="146" t="s">
        <v>4</v>
      </c>
      <c r="B5" s="146"/>
      <c r="C5" s="146"/>
      <c r="D5" s="146"/>
      <c r="E5" s="146"/>
      <c r="F5" s="146"/>
    </row>
    <row r="6" spans="1:8" ht="18" x14ac:dyDescent="0.25">
      <c r="A6" s="21"/>
      <c r="B6" s="21"/>
      <c r="C6" s="21"/>
      <c r="D6" s="21"/>
      <c r="E6" s="5"/>
      <c r="F6" s="5"/>
    </row>
    <row r="7" spans="1:8" ht="15.75" customHeight="1" x14ac:dyDescent="0.25">
      <c r="A7" s="146" t="s">
        <v>43</v>
      </c>
      <c r="B7" s="146"/>
      <c r="C7" s="146"/>
      <c r="D7" s="146"/>
      <c r="E7" s="146"/>
      <c r="F7" s="146"/>
    </row>
    <row r="8" spans="1:8" ht="18" x14ac:dyDescent="0.25">
      <c r="A8" s="21"/>
      <c r="B8" s="21"/>
      <c r="C8" s="21"/>
      <c r="D8" s="21"/>
      <c r="E8" s="5"/>
      <c r="F8" s="5"/>
    </row>
    <row r="9" spans="1:8" ht="25.5" x14ac:dyDescent="0.25">
      <c r="A9" s="18" t="s">
        <v>45</v>
      </c>
      <c r="B9" s="58" t="s">
        <v>149</v>
      </c>
      <c r="C9" s="57" t="s">
        <v>150</v>
      </c>
      <c r="D9" s="57" t="s">
        <v>151</v>
      </c>
      <c r="E9" s="57" t="s">
        <v>31</v>
      </c>
      <c r="F9" s="57" t="s">
        <v>152</v>
      </c>
    </row>
    <row r="10" spans="1:8" x14ac:dyDescent="0.25">
      <c r="A10" s="76" t="s">
        <v>0</v>
      </c>
      <c r="B10" s="69">
        <f>B11+B14+B17+B21+B24+B27+B30</f>
        <v>706525.63</v>
      </c>
      <c r="C10" s="69">
        <f>C11+C14+C17+C21+C27+C24+C30</f>
        <v>1538052.04</v>
      </c>
      <c r="D10" s="69">
        <f>D11+D14+D17+D21+D27+D24+D30</f>
        <v>1938194</v>
      </c>
      <c r="E10" s="69">
        <f t="shared" ref="E10:F10" si="0">E11+E14+E17+E21+E27+E24+E30</f>
        <v>1988930</v>
      </c>
      <c r="F10" s="69">
        <f t="shared" si="0"/>
        <v>2024800</v>
      </c>
    </row>
    <row r="11" spans="1:8" x14ac:dyDescent="0.25">
      <c r="A11" s="77" t="s">
        <v>147</v>
      </c>
      <c r="B11" s="79">
        <f t="shared" ref="B11:F12" si="1">SUM(B12)</f>
        <v>655994</v>
      </c>
      <c r="C11" s="79">
        <f t="shared" si="1"/>
        <v>1300000</v>
      </c>
      <c r="D11" s="79">
        <f t="shared" si="1"/>
        <v>1500000</v>
      </c>
      <c r="E11" s="79">
        <f t="shared" si="1"/>
        <v>1523100</v>
      </c>
      <c r="F11" s="79">
        <f t="shared" si="1"/>
        <v>1551100</v>
      </c>
    </row>
    <row r="12" spans="1:8" x14ac:dyDescent="0.25">
      <c r="A12" s="75" t="s">
        <v>34</v>
      </c>
      <c r="B12" s="67">
        <f>B13</f>
        <v>655994</v>
      </c>
      <c r="C12" s="67">
        <f t="shared" si="1"/>
        <v>1300000</v>
      </c>
      <c r="D12" s="67">
        <f t="shared" si="1"/>
        <v>1500000</v>
      </c>
      <c r="E12" s="67">
        <f t="shared" si="1"/>
        <v>1523100</v>
      </c>
      <c r="F12" s="67">
        <f t="shared" si="1"/>
        <v>1551100</v>
      </c>
    </row>
    <row r="13" spans="1:8" x14ac:dyDescent="0.25">
      <c r="A13" s="82" t="s">
        <v>66</v>
      </c>
      <c r="B13" s="67">
        <v>655994</v>
      </c>
      <c r="C13" s="56">
        <v>1300000</v>
      </c>
      <c r="D13" s="56">
        <v>1500000</v>
      </c>
      <c r="E13" s="56">
        <v>1523100</v>
      </c>
      <c r="F13" s="56">
        <v>1551100</v>
      </c>
    </row>
    <row r="14" spans="1:8" x14ac:dyDescent="0.25">
      <c r="A14" s="78" t="s">
        <v>46</v>
      </c>
      <c r="B14" s="66">
        <f>B15</f>
        <v>982</v>
      </c>
      <c r="C14" s="66">
        <f>C15</f>
        <v>1080</v>
      </c>
      <c r="D14" s="66">
        <f>D15</f>
        <v>1600</v>
      </c>
      <c r="E14" s="66">
        <f>E15</f>
        <v>1800</v>
      </c>
      <c r="F14" s="66">
        <f>F15</f>
        <v>2000</v>
      </c>
    </row>
    <row r="15" spans="1:8" x14ac:dyDescent="0.25">
      <c r="A15" s="74" t="s">
        <v>34</v>
      </c>
      <c r="B15" s="67">
        <f>SUM(B16)</f>
        <v>982</v>
      </c>
      <c r="C15" s="67">
        <f>SUM(C16)</f>
        <v>1080</v>
      </c>
      <c r="D15" s="67">
        <f>SUM(D16)</f>
        <v>1600</v>
      </c>
      <c r="E15" s="67">
        <f>SUM(E16)</f>
        <v>1800</v>
      </c>
      <c r="F15" s="67">
        <f>SUM(F16)</f>
        <v>2000</v>
      </c>
    </row>
    <row r="16" spans="1:8" ht="25.5" x14ac:dyDescent="0.25">
      <c r="A16" s="71" t="s">
        <v>68</v>
      </c>
      <c r="B16" s="67">
        <v>982</v>
      </c>
      <c r="C16" s="56">
        <v>1080</v>
      </c>
      <c r="D16" s="56">
        <v>1600</v>
      </c>
      <c r="E16" s="56">
        <v>1800</v>
      </c>
      <c r="F16" s="56">
        <v>2000</v>
      </c>
    </row>
    <row r="17" spans="1:6" ht="25.5" x14ac:dyDescent="0.25">
      <c r="A17" s="78" t="s">
        <v>127</v>
      </c>
      <c r="B17" s="66">
        <f>SUM(B18)</f>
        <v>18678</v>
      </c>
      <c r="C17" s="66">
        <f>SUM(C18)</f>
        <v>18786</v>
      </c>
      <c r="D17" s="66">
        <f>SUM(D18)</f>
        <v>15530</v>
      </c>
      <c r="E17" s="66">
        <f>SUM(E18)</f>
        <v>16030</v>
      </c>
      <c r="F17" s="66">
        <f>SUM(F18)</f>
        <v>16700</v>
      </c>
    </row>
    <row r="18" spans="1:6" x14ac:dyDescent="0.25">
      <c r="A18" s="73" t="s">
        <v>34</v>
      </c>
      <c r="B18" s="67">
        <f>SUM(B19:B20)</f>
        <v>18678</v>
      </c>
      <c r="C18" s="67">
        <f>SUM(C19:C20)</f>
        <v>18786</v>
      </c>
      <c r="D18" s="67">
        <f>SUM(D19:D20)</f>
        <v>15530</v>
      </c>
      <c r="E18" s="67">
        <f>SUM(E19:E20)</f>
        <v>16030</v>
      </c>
      <c r="F18" s="67">
        <f>SUM(F19:F20)</f>
        <v>16700</v>
      </c>
    </row>
    <row r="19" spans="1:6" x14ac:dyDescent="0.25">
      <c r="A19" s="71" t="s">
        <v>122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</row>
    <row r="20" spans="1:6" x14ac:dyDescent="0.25">
      <c r="A20" s="70" t="s">
        <v>67</v>
      </c>
      <c r="B20" s="67">
        <v>18678</v>
      </c>
      <c r="C20" s="56">
        <v>18786</v>
      </c>
      <c r="D20" s="56">
        <v>15530</v>
      </c>
      <c r="E20" s="56">
        <v>16030</v>
      </c>
      <c r="F20" s="56">
        <v>16700</v>
      </c>
    </row>
    <row r="21" spans="1:6" x14ac:dyDescent="0.25">
      <c r="A21" s="78" t="s">
        <v>128</v>
      </c>
      <c r="B21" s="66">
        <f>B22</f>
        <v>30318</v>
      </c>
      <c r="C21" s="66">
        <f>C22</f>
        <v>214000</v>
      </c>
      <c r="D21" s="66">
        <f>D22</f>
        <v>420800</v>
      </c>
      <c r="E21" s="66">
        <f>E22</f>
        <v>448000</v>
      </c>
      <c r="F21" s="66">
        <f>F22</f>
        <v>455000</v>
      </c>
    </row>
    <row r="22" spans="1:6" x14ac:dyDescent="0.25">
      <c r="A22" s="72" t="s">
        <v>34</v>
      </c>
      <c r="B22" s="67">
        <f>SUM(B23)</f>
        <v>30318</v>
      </c>
      <c r="C22" s="67">
        <f>SUM(C23)</f>
        <v>214000</v>
      </c>
      <c r="D22" s="67">
        <f>SUM(D23)</f>
        <v>420800</v>
      </c>
      <c r="E22" s="67">
        <f>SUM(E23)</f>
        <v>448000</v>
      </c>
      <c r="F22" s="67">
        <f>SUM(F23)</f>
        <v>455000</v>
      </c>
    </row>
    <row r="23" spans="1:6" ht="25.5" x14ac:dyDescent="0.25">
      <c r="A23" s="71" t="s">
        <v>69</v>
      </c>
      <c r="B23" s="67">
        <v>30318</v>
      </c>
      <c r="C23" s="56">
        <v>214000</v>
      </c>
      <c r="D23" s="126">
        <v>420800</v>
      </c>
      <c r="E23" s="126">
        <v>448000</v>
      </c>
      <c r="F23" s="126">
        <v>455000</v>
      </c>
    </row>
    <row r="24" spans="1:6" x14ac:dyDescent="0.25">
      <c r="A24" s="78" t="s">
        <v>123</v>
      </c>
      <c r="B24" s="66">
        <f>B25</f>
        <v>0</v>
      </c>
      <c r="C24" s="66">
        <f>C25</f>
        <v>0</v>
      </c>
      <c r="D24" s="66">
        <f>D25</f>
        <v>0</v>
      </c>
      <c r="E24" s="66">
        <f>E25</f>
        <v>0</v>
      </c>
      <c r="F24" s="66">
        <f>F25</f>
        <v>0</v>
      </c>
    </row>
    <row r="25" spans="1:6" x14ac:dyDescent="0.25">
      <c r="A25" s="74" t="s">
        <v>34</v>
      </c>
      <c r="B25" s="67">
        <f>SUM(B26)</f>
        <v>0</v>
      </c>
      <c r="C25" s="67">
        <f>SUM(C26)</f>
        <v>0</v>
      </c>
      <c r="D25" s="67">
        <f>SUM(D26)</f>
        <v>0</v>
      </c>
      <c r="E25" s="67">
        <f>SUM(E26)</f>
        <v>0</v>
      </c>
      <c r="F25" s="67">
        <f>SUM(F26)</f>
        <v>0</v>
      </c>
    </row>
    <row r="26" spans="1:6" x14ac:dyDescent="0.25">
      <c r="A26" s="71" t="s">
        <v>124</v>
      </c>
      <c r="B26" s="67">
        <v>0</v>
      </c>
      <c r="C26" s="56">
        <v>0</v>
      </c>
      <c r="D26" s="56">
        <v>0</v>
      </c>
      <c r="E26" s="56">
        <v>0</v>
      </c>
      <c r="F26" s="56">
        <v>0</v>
      </c>
    </row>
    <row r="27" spans="1:6" ht="25.5" x14ac:dyDescent="0.25">
      <c r="A27" s="78" t="s">
        <v>129</v>
      </c>
      <c r="B27" s="66">
        <f>B28</f>
        <v>236</v>
      </c>
      <c r="C27" s="66">
        <f>C28</f>
        <v>214</v>
      </c>
      <c r="D27" s="66">
        <f>D28</f>
        <v>264</v>
      </c>
      <c r="E27" s="66">
        <f>E28</f>
        <v>0</v>
      </c>
      <c r="F27" s="66">
        <f>F28</f>
        <v>0</v>
      </c>
    </row>
    <row r="28" spans="1:6" x14ac:dyDescent="0.25">
      <c r="A28" s="72" t="s">
        <v>70</v>
      </c>
      <c r="B28" s="67">
        <f>SUM(B29)</f>
        <v>236</v>
      </c>
      <c r="C28" s="67">
        <f>SUM(C29)</f>
        <v>214</v>
      </c>
      <c r="D28" s="67">
        <f>SUM(D29)</f>
        <v>264</v>
      </c>
      <c r="E28" s="67">
        <f>SUM(E29)</f>
        <v>0</v>
      </c>
      <c r="F28" s="67">
        <f>SUM(F29)</f>
        <v>0</v>
      </c>
    </row>
    <row r="29" spans="1:6" ht="19.5" customHeight="1" x14ac:dyDescent="0.25">
      <c r="A29" s="71" t="s">
        <v>71</v>
      </c>
      <c r="B29" s="67">
        <v>236</v>
      </c>
      <c r="C29" s="56">
        <v>214</v>
      </c>
      <c r="D29" s="56">
        <v>264</v>
      </c>
      <c r="E29" s="56">
        <v>0</v>
      </c>
      <c r="F29" s="56">
        <v>0</v>
      </c>
    </row>
    <row r="30" spans="1:6" x14ac:dyDescent="0.25">
      <c r="A30" s="78" t="s">
        <v>136</v>
      </c>
      <c r="B30" s="66">
        <f>SUM(B31)</f>
        <v>317.63</v>
      </c>
      <c r="C30" s="66">
        <f>SUM(C31)</f>
        <v>3972.04</v>
      </c>
      <c r="D30" s="66">
        <f>SUM(D31)</f>
        <v>0</v>
      </c>
      <c r="E30" s="66">
        <f>SUM(E31)</f>
        <v>0</v>
      </c>
      <c r="F30" s="66">
        <f>SUM(F31)</f>
        <v>0</v>
      </c>
    </row>
    <row r="31" spans="1:6" x14ac:dyDescent="0.25">
      <c r="A31" s="83" t="s">
        <v>72</v>
      </c>
      <c r="B31" s="80">
        <v>317.63</v>
      </c>
      <c r="C31" s="81">
        <v>3972.04</v>
      </c>
      <c r="D31" s="81">
        <v>0</v>
      </c>
      <c r="E31" s="81">
        <v>0</v>
      </c>
      <c r="F31" s="81">
        <v>0</v>
      </c>
    </row>
    <row r="34" spans="1:6" ht="15.75" customHeight="1" x14ac:dyDescent="0.25">
      <c r="A34" s="146" t="s">
        <v>44</v>
      </c>
      <c r="B34" s="146"/>
      <c r="C34" s="146"/>
      <c r="D34" s="146"/>
      <c r="E34" s="146"/>
      <c r="F34" s="146"/>
    </row>
    <row r="35" spans="1:6" ht="18" x14ac:dyDescent="0.25">
      <c r="A35" s="21"/>
      <c r="B35" s="21"/>
      <c r="C35" s="21"/>
      <c r="D35" s="21"/>
      <c r="E35" s="5"/>
      <c r="F35" s="5"/>
    </row>
    <row r="36" spans="1:6" ht="25.5" x14ac:dyDescent="0.25">
      <c r="A36" s="18" t="s">
        <v>45</v>
      </c>
      <c r="B36" s="17" t="s">
        <v>149</v>
      </c>
      <c r="C36" s="18" t="s">
        <v>153</v>
      </c>
      <c r="D36" s="18" t="s">
        <v>154</v>
      </c>
      <c r="E36" s="18" t="s">
        <v>31</v>
      </c>
      <c r="F36" s="18" t="s">
        <v>152</v>
      </c>
    </row>
    <row r="37" spans="1:6" x14ac:dyDescent="0.25">
      <c r="A37" s="87" t="s">
        <v>1</v>
      </c>
      <c r="B37" s="98">
        <f>B38+B45+B48+B55+B61+B64</f>
        <v>702553.45</v>
      </c>
      <c r="C37" s="98">
        <f>C38+C45+C48+C55+C61+C64+C67</f>
        <v>1538052.04</v>
      </c>
      <c r="D37" s="98">
        <f>D38+D45+D48+D55+D61+D64</f>
        <v>1938194</v>
      </c>
      <c r="E37" s="98">
        <f>E38+E45+E48+E55+E61+E64</f>
        <v>1988930</v>
      </c>
      <c r="F37" s="98">
        <f>F38+F45+F48+F55+F61+F64</f>
        <v>2024800</v>
      </c>
    </row>
    <row r="38" spans="1:6" x14ac:dyDescent="0.25">
      <c r="A38" s="86" t="s">
        <v>133</v>
      </c>
      <c r="B38" s="99">
        <f>B39+B43</f>
        <v>655994.15</v>
      </c>
      <c r="C38" s="99">
        <f>C39+C43</f>
        <v>1300000</v>
      </c>
      <c r="D38" s="99">
        <f>D39+D43</f>
        <v>1500000</v>
      </c>
      <c r="E38" s="99">
        <f>E39+E43</f>
        <v>1523100</v>
      </c>
      <c r="F38" s="99">
        <f>F39+F43</f>
        <v>1551100</v>
      </c>
    </row>
    <row r="39" spans="1:6" ht="15.75" customHeight="1" x14ac:dyDescent="0.25">
      <c r="A39" s="84" t="s">
        <v>73</v>
      </c>
      <c r="B39" s="67">
        <f>SUM(B40:B42)</f>
        <v>609541.17000000004</v>
      </c>
      <c r="C39" s="67">
        <f>SUM(C40:C42)</f>
        <v>1300000</v>
      </c>
      <c r="D39" s="67">
        <f>SUM(D40:D42)</f>
        <v>1500000</v>
      </c>
      <c r="E39" s="67">
        <f>SUM(E40:E42)</f>
        <v>1523100</v>
      </c>
      <c r="F39" s="67">
        <f>SUM(F40:F42)</f>
        <v>1551100</v>
      </c>
    </row>
    <row r="40" spans="1:6" ht="15.75" customHeight="1" x14ac:dyDescent="0.25">
      <c r="A40" s="70" t="s">
        <v>74</v>
      </c>
      <c r="B40" s="95">
        <v>540501.88</v>
      </c>
      <c r="C40" s="96">
        <v>1283000</v>
      </c>
      <c r="D40" s="96">
        <v>1480000</v>
      </c>
      <c r="E40" s="96">
        <v>1501000</v>
      </c>
      <c r="F40" s="96">
        <v>1527000</v>
      </c>
    </row>
    <row r="41" spans="1:6" ht="15.75" customHeight="1" x14ac:dyDescent="0.25">
      <c r="A41" s="70" t="s">
        <v>75</v>
      </c>
      <c r="B41" s="95">
        <v>69039.289999999994</v>
      </c>
      <c r="C41" s="96">
        <v>17000</v>
      </c>
      <c r="D41" s="96">
        <v>20000</v>
      </c>
      <c r="E41" s="96">
        <v>22100</v>
      </c>
      <c r="F41" s="96">
        <v>24100</v>
      </c>
    </row>
    <row r="42" spans="1:6" x14ac:dyDescent="0.25">
      <c r="A42" s="82" t="s">
        <v>76</v>
      </c>
      <c r="B42" s="95">
        <v>0</v>
      </c>
      <c r="C42" s="96">
        <v>0</v>
      </c>
      <c r="D42" s="96">
        <v>0</v>
      </c>
      <c r="E42" s="96">
        <v>0</v>
      </c>
      <c r="F42" s="96">
        <v>0</v>
      </c>
    </row>
    <row r="43" spans="1:6" x14ac:dyDescent="0.25">
      <c r="A43" s="85" t="s">
        <v>77</v>
      </c>
      <c r="B43" s="67">
        <f>SUM(B44)</f>
        <v>46452.98</v>
      </c>
      <c r="C43" s="67">
        <f>SUM(C44)</f>
        <v>0</v>
      </c>
      <c r="D43" s="67">
        <f>SUM(D44)</f>
        <v>0</v>
      </c>
      <c r="E43" s="67">
        <f>SUM(E44)</f>
        <v>0</v>
      </c>
      <c r="F43" s="67">
        <f>SUM(F44)</f>
        <v>0</v>
      </c>
    </row>
    <row r="44" spans="1:6" x14ac:dyDescent="0.25">
      <c r="A44" s="82" t="s">
        <v>78</v>
      </c>
      <c r="B44" s="95">
        <v>46452.98</v>
      </c>
      <c r="C44" s="96">
        <v>0</v>
      </c>
      <c r="D44" s="96">
        <v>0</v>
      </c>
      <c r="E44" s="96">
        <v>0</v>
      </c>
      <c r="F44" s="96">
        <v>0</v>
      </c>
    </row>
    <row r="45" spans="1:6" x14ac:dyDescent="0.25">
      <c r="A45" s="86" t="s">
        <v>79</v>
      </c>
      <c r="B45" s="100">
        <f>SUM(B46)</f>
        <v>982</v>
      </c>
      <c r="C45" s="100">
        <f t="shared" ref="C45:F46" si="2">SUM(C46)</f>
        <v>1080</v>
      </c>
      <c r="D45" s="100">
        <f t="shared" si="2"/>
        <v>1600</v>
      </c>
      <c r="E45" s="100">
        <f t="shared" si="2"/>
        <v>1800</v>
      </c>
      <c r="F45" s="100">
        <f t="shared" si="2"/>
        <v>2000</v>
      </c>
    </row>
    <row r="46" spans="1:6" x14ac:dyDescent="0.25">
      <c r="A46" s="75" t="s">
        <v>73</v>
      </c>
      <c r="B46" s="67">
        <f>SUM(B47)</f>
        <v>982</v>
      </c>
      <c r="C46" s="67">
        <f t="shared" si="2"/>
        <v>1080</v>
      </c>
      <c r="D46" s="67">
        <f t="shared" si="2"/>
        <v>1600</v>
      </c>
      <c r="E46" s="67">
        <f t="shared" si="2"/>
        <v>1800</v>
      </c>
      <c r="F46" s="67">
        <f t="shared" si="2"/>
        <v>2000</v>
      </c>
    </row>
    <row r="47" spans="1:6" x14ac:dyDescent="0.25">
      <c r="A47" s="82" t="s">
        <v>75</v>
      </c>
      <c r="B47" s="95">
        <v>982</v>
      </c>
      <c r="C47" s="96">
        <v>1080</v>
      </c>
      <c r="D47" s="96">
        <v>1600</v>
      </c>
      <c r="E47" s="96">
        <v>1800</v>
      </c>
      <c r="F47" s="56">
        <v>2000</v>
      </c>
    </row>
    <row r="48" spans="1:6" ht="25.5" x14ac:dyDescent="0.25">
      <c r="A48" s="86" t="s">
        <v>127</v>
      </c>
      <c r="B48" s="100">
        <f>B49+B53</f>
        <v>15023.25</v>
      </c>
      <c r="C48" s="100">
        <f>C49+C53</f>
        <v>18786</v>
      </c>
      <c r="D48" s="100">
        <f>D49+D53</f>
        <v>15530</v>
      </c>
      <c r="E48" s="100">
        <f>E49+E53</f>
        <v>16030</v>
      </c>
      <c r="F48" s="100">
        <f>F49+F53</f>
        <v>16700</v>
      </c>
    </row>
    <row r="49" spans="1:10" x14ac:dyDescent="0.25">
      <c r="A49" s="75" t="s">
        <v>73</v>
      </c>
      <c r="B49" s="67">
        <f>SUM(B50:B52)</f>
        <v>10655.11</v>
      </c>
      <c r="C49" s="67">
        <f>SUM(C50:C52)</f>
        <v>18700</v>
      </c>
      <c r="D49" s="67">
        <f>SUM(D50:D52)</f>
        <v>15530</v>
      </c>
      <c r="E49" s="67">
        <f>SUM(E50:E52)</f>
        <v>16030</v>
      </c>
      <c r="F49" s="67">
        <f>SUM(F50:F52)</f>
        <v>16700</v>
      </c>
    </row>
    <row r="50" spans="1:10" x14ac:dyDescent="0.25">
      <c r="A50" s="82" t="s">
        <v>74</v>
      </c>
      <c r="B50" s="95">
        <v>0</v>
      </c>
      <c r="C50" s="96">
        <v>0</v>
      </c>
      <c r="D50" s="96">
        <v>0</v>
      </c>
      <c r="E50" s="96">
        <v>0</v>
      </c>
      <c r="F50" s="97">
        <v>0</v>
      </c>
    </row>
    <row r="51" spans="1:10" x14ac:dyDescent="0.25">
      <c r="A51" s="82" t="s">
        <v>75</v>
      </c>
      <c r="B51" s="95">
        <v>9669.65</v>
      </c>
      <c r="C51" s="96">
        <v>17700</v>
      </c>
      <c r="D51" s="96">
        <v>14630</v>
      </c>
      <c r="E51" s="96">
        <v>15130</v>
      </c>
      <c r="F51" s="97">
        <v>15800</v>
      </c>
      <c r="H51" s="106"/>
      <c r="I51" s="127"/>
      <c r="J51" s="127"/>
    </row>
    <row r="52" spans="1:10" x14ac:dyDescent="0.25">
      <c r="A52" s="82" t="s">
        <v>76</v>
      </c>
      <c r="B52" s="95">
        <v>985.46</v>
      </c>
      <c r="C52" s="96">
        <v>1000</v>
      </c>
      <c r="D52" s="96">
        <v>900</v>
      </c>
      <c r="E52" s="96">
        <v>900</v>
      </c>
      <c r="F52" s="97">
        <v>900</v>
      </c>
      <c r="H52" s="127"/>
      <c r="I52" s="127"/>
      <c r="J52" s="127"/>
    </row>
    <row r="53" spans="1:10" x14ac:dyDescent="0.25">
      <c r="A53" s="75" t="s">
        <v>77</v>
      </c>
      <c r="B53" s="67">
        <f>SUM(B54)</f>
        <v>4368.1400000000003</v>
      </c>
      <c r="C53" s="67">
        <f>SUM(C54)</f>
        <v>86</v>
      </c>
      <c r="D53" s="67">
        <f>SUM(D54)</f>
        <v>0</v>
      </c>
      <c r="E53" s="67">
        <f>SUM(E54)</f>
        <v>0</v>
      </c>
      <c r="F53" s="67">
        <f>SUM(F54)</f>
        <v>0</v>
      </c>
      <c r="H53" s="127"/>
      <c r="I53" s="127"/>
      <c r="J53" s="127"/>
    </row>
    <row r="54" spans="1:10" x14ac:dyDescent="0.25">
      <c r="A54" s="82" t="s">
        <v>78</v>
      </c>
      <c r="B54" s="95">
        <v>4368.1400000000003</v>
      </c>
      <c r="C54" s="96">
        <v>86</v>
      </c>
      <c r="D54" s="96">
        <v>0</v>
      </c>
      <c r="E54" s="96">
        <v>0</v>
      </c>
      <c r="F54" s="96">
        <v>0</v>
      </c>
      <c r="H54" s="106"/>
      <c r="I54" s="106"/>
      <c r="J54" s="106"/>
    </row>
    <row r="55" spans="1:10" x14ac:dyDescent="0.25">
      <c r="A55" s="86" t="s">
        <v>128</v>
      </c>
      <c r="B55" s="100">
        <f>B56+B59</f>
        <v>30318.36</v>
      </c>
      <c r="C55" s="100">
        <f>C56+C59</f>
        <v>214000</v>
      </c>
      <c r="D55" s="100">
        <f>D56+D59</f>
        <v>420800</v>
      </c>
      <c r="E55" s="100">
        <f>E56+E59</f>
        <v>448000</v>
      </c>
      <c r="F55" s="100">
        <f>F56+F59</f>
        <v>455000</v>
      </c>
    </row>
    <row r="56" spans="1:10" x14ac:dyDescent="0.25">
      <c r="A56" s="84" t="s">
        <v>73</v>
      </c>
      <c r="B56" s="67">
        <f>SUM(B57:B58)</f>
        <v>29524.670000000002</v>
      </c>
      <c r="C56" s="67">
        <f>SUM(C57:C58)</f>
        <v>108000</v>
      </c>
      <c r="D56" s="67">
        <f>SUM(D57:D58)</f>
        <v>299800</v>
      </c>
      <c r="E56" s="67">
        <f>SUM(E57:E58)</f>
        <v>314300</v>
      </c>
      <c r="F56" s="67">
        <f>SUM(F57:F58)</f>
        <v>316300</v>
      </c>
    </row>
    <row r="57" spans="1:10" x14ac:dyDescent="0.25">
      <c r="A57" s="70" t="s">
        <v>74</v>
      </c>
      <c r="B57" s="95">
        <v>24638.86</v>
      </c>
      <c r="C57" s="96">
        <v>8400</v>
      </c>
      <c r="D57" s="124">
        <v>24500</v>
      </c>
      <c r="E57" s="124">
        <v>23300</v>
      </c>
      <c r="F57" s="124">
        <v>23300</v>
      </c>
    </row>
    <row r="58" spans="1:10" x14ac:dyDescent="0.25">
      <c r="A58" s="82" t="s">
        <v>75</v>
      </c>
      <c r="B58" s="95">
        <v>4885.8100000000004</v>
      </c>
      <c r="C58" s="96">
        <v>99600</v>
      </c>
      <c r="D58" s="124">
        <v>275300</v>
      </c>
      <c r="E58" s="124">
        <v>291000</v>
      </c>
      <c r="F58" s="125">
        <v>293000</v>
      </c>
    </row>
    <row r="59" spans="1:10" x14ac:dyDescent="0.25">
      <c r="A59" s="84" t="s">
        <v>77</v>
      </c>
      <c r="B59" s="95">
        <f>SUM(B60)</f>
        <v>793.69</v>
      </c>
      <c r="C59" s="95">
        <f>SUM(C60)</f>
        <v>106000</v>
      </c>
      <c r="D59" s="95">
        <f>SUM(D60)</f>
        <v>121000</v>
      </c>
      <c r="E59" s="95">
        <f>SUM(E60)</f>
        <v>133700</v>
      </c>
      <c r="F59" s="95">
        <f>SUM(F60)</f>
        <v>138700</v>
      </c>
    </row>
    <row r="60" spans="1:10" x14ac:dyDescent="0.25">
      <c r="A60" s="70" t="s">
        <v>78</v>
      </c>
      <c r="B60" s="95">
        <v>793.69</v>
      </c>
      <c r="C60" s="95">
        <v>106000</v>
      </c>
      <c r="D60" s="95">
        <v>121000</v>
      </c>
      <c r="E60" s="95">
        <v>133700</v>
      </c>
      <c r="F60" s="101">
        <v>138700</v>
      </c>
    </row>
    <row r="61" spans="1:10" x14ac:dyDescent="0.25">
      <c r="A61" s="86" t="s">
        <v>81</v>
      </c>
      <c r="B61" s="100">
        <f>B62</f>
        <v>0</v>
      </c>
      <c r="C61" s="100">
        <f>C62</f>
        <v>0</v>
      </c>
      <c r="D61" s="100">
        <f>D62</f>
        <v>0</v>
      </c>
      <c r="E61" s="100">
        <f>E62</f>
        <v>0</v>
      </c>
      <c r="F61" s="100">
        <f>F62</f>
        <v>0</v>
      </c>
    </row>
    <row r="62" spans="1:10" x14ac:dyDescent="0.25">
      <c r="A62" s="84" t="s">
        <v>73</v>
      </c>
      <c r="B62" s="67">
        <f>SUM(B63)</f>
        <v>0</v>
      </c>
      <c r="C62" s="67">
        <f>SUM(C63)</f>
        <v>0</v>
      </c>
      <c r="D62" s="67">
        <f>SUM(D63)</f>
        <v>0</v>
      </c>
      <c r="E62" s="67">
        <f>SUM(E63)</f>
        <v>0</v>
      </c>
      <c r="F62" s="67">
        <f>SUM(F63)</f>
        <v>0</v>
      </c>
    </row>
    <row r="63" spans="1:10" x14ac:dyDescent="0.25">
      <c r="A63" s="70" t="s">
        <v>75</v>
      </c>
      <c r="B63" s="95">
        <v>0</v>
      </c>
      <c r="C63" s="96">
        <v>0</v>
      </c>
      <c r="D63" s="96">
        <v>0</v>
      </c>
      <c r="E63" s="96">
        <v>0</v>
      </c>
      <c r="F63" s="96">
        <v>0</v>
      </c>
    </row>
    <row r="64" spans="1:10" ht="25.5" x14ac:dyDescent="0.25">
      <c r="A64" s="86" t="s">
        <v>130</v>
      </c>
      <c r="B64" s="100">
        <f>B65</f>
        <v>235.69</v>
      </c>
      <c r="C64" s="100">
        <f>C65</f>
        <v>214</v>
      </c>
      <c r="D64" s="100">
        <f>D65</f>
        <v>264</v>
      </c>
      <c r="E64" s="100">
        <f>E65</f>
        <v>0</v>
      </c>
      <c r="F64" s="100">
        <f>F65</f>
        <v>0</v>
      </c>
    </row>
    <row r="65" spans="1:6" x14ac:dyDescent="0.25">
      <c r="A65" s="84" t="s">
        <v>77</v>
      </c>
      <c r="B65" s="67">
        <f>SUM(B66)</f>
        <v>235.69</v>
      </c>
      <c r="C65" s="67">
        <f>SUM(C66)</f>
        <v>214</v>
      </c>
      <c r="D65" s="67">
        <f>SUM(D66)</f>
        <v>264</v>
      </c>
      <c r="E65" s="67">
        <f>SUM(E66)</f>
        <v>0</v>
      </c>
      <c r="F65" s="67">
        <f>SUM(F66)</f>
        <v>0</v>
      </c>
    </row>
    <row r="66" spans="1:6" x14ac:dyDescent="0.25">
      <c r="A66" s="70" t="s">
        <v>78</v>
      </c>
      <c r="B66" s="95">
        <v>235.69</v>
      </c>
      <c r="C66" s="96">
        <v>214</v>
      </c>
      <c r="D66" s="96">
        <v>264</v>
      </c>
      <c r="E66" s="96">
        <v>0</v>
      </c>
      <c r="F66" s="96">
        <v>0</v>
      </c>
    </row>
    <row r="67" spans="1:6" x14ac:dyDescent="0.25">
      <c r="A67" s="86" t="s">
        <v>166</v>
      </c>
      <c r="B67" s="100">
        <f>B68</f>
        <v>0</v>
      </c>
      <c r="C67" s="100">
        <f>C68</f>
        <v>3972.04</v>
      </c>
      <c r="D67" s="100">
        <f>D68</f>
        <v>0</v>
      </c>
      <c r="E67" s="100">
        <f>E68</f>
        <v>0</v>
      </c>
      <c r="F67" s="100">
        <f>F68</f>
        <v>0</v>
      </c>
    </row>
    <row r="68" spans="1:6" x14ac:dyDescent="0.25">
      <c r="A68" s="84" t="s">
        <v>77</v>
      </c>
      <c r="B68" s="67">
        <f>SUM(B69)</f>
        <v>0</v>
      </c>
      <c r="C68" s="67">
        <f>SUM(C69)</f>
        <v>3972.04</v>
      </c>
      <c r="D68" s="67">
        <f>SUM(D69)</f>
        <v>0</v>
      </c>
      <c r="E68" s="67">
        <f>SUM(E69)</f>
        <v>0</v>
      </c>
      <c r="F68" s="67">
        <f>SUM(F69)</f>
        <v>0</v>
      </c>
    </row>
    <row r="69" spans="1:6" x14ac:dyDescent="0.25">
      <c r="A69" s="70" t="s">
        <v>78</v>
      </c>
      <c r="B69" s="95">
        <v>0</v>
      </c>
      <c r="C69" s="96">
        <v>3972.04</v>
      </c>
      <c r="D69" s="96">
        <v>0</v>
      </c>
      <c r="E69" s="96">
        <v>0</v>
      </c>
      <c r="F69" s="96">
        <v>0</v>
      </c>
    </row>
  </sheetData>
  <mergeCells count="5">
    <mergeCell ref="A3:F3"/>
    <mergeCell ref="A5:F5"/>
    <mergeCell ref="A7:F7"/>
    <mergeCell ref="A34:F34"/>
    <mergeCell ref="A1:H1"/>
  </mergeCells>
  <pageMargins left="0.7" right="0.7" top="0.75" bottom="0.75" header="0.3" footer="0.3"/>
  <pageSetup paperSize="9" scale="4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"/>
  <sheetViews>
    <sheetView workbookViewId="0">
      <selection activeCell="C13" sqref="C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8" ht="42" customHeight="1" x14ac:dyDescent="0.25">
      <c r="A1" s="146" t="s">
        <v>148</v>
      </c>
      <c r="B1" s="146"/>
      <c r="C1" s="146"/>
      <c r="D1" s="146"/>
      <c r="E1" s="146"/>
      <c r="F1" s="146"/>
      <c r="G1" s="146"/>
      <c r="H1" s="146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x14ac:dyDescent="0.25">
      <c r="A3" s="146" t="s">
        <v>18</v>
      </c>
      <c r="B3" s="146"/>
      <c r="C3" s="146"/>
      <c r="D3" s="146"/>
      <c r="E3" s="147"/>
      <c r="F3" s="147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46" t="s">
        <v>4</v>
      </c>
      <c r="B5" s="140"/>
      <c r="C5" s="140"/>
      <c r="D5" s="140"/>
      <c r="E5" s="140"/>
      <c r="F5" s="140"/>
    </row>
    <row r="6" spans="1:8" ht="18" x14ac:dyDescent="0.25">
      <c r="A6" s="4"/>
      <c r="B6" s="4"/>
      <c r="C6" s="4"/>
      <c r="D6" s="4"/>
      <c r="E6" s="5"/>
      <c r="F6" s="5"/>
    </row>
    <row r="7" spans="1:8" ht="15.75" x14ac:dyDescent="0.25">
      <c r="A7" s="146" t="s">
        <v>13</v>
      </c>
      <c r="B7" s="161"/>
      <c r="C7" s="161"/>
      <c r="D7" s="161"/>
      <c r="E7" s="161"/>
      <c r="F7" s="161"/>
    </row>
    <row r="8" spans="1:8" ht="18" x14ac:dyDescent="0.25">
      <c r="A8" s="4"/>
      <c r="B8" s="4"/>
      <c r="C8" s="4"/>
      <c r="D8" s="4"/>
      <c r="E8" s="5"/>
      <c r="F8" s="5"/>
    </row>
    <row r="9" spans="1:8" ht="25.5" x14ac:dyDescent="0.25">
      <c r="A9" s="18" t="s">
        <v>45</v>
      </c>
      <c r="B9" s="58" t="s">
        <v>149</v>
      </c>
      <c r="C9" s="57" t="s">
        <v>150</v>
      </c>
      <c r="D9" s="57" t="s">
        <v>151</v>
      </c>
      <c r="E9" s="57" t="s">
        <v>31</v>
      </c>
      <c r="F9" s="57" t="s">
        <v>152</v>
      </c>
    </row>
    <row r="10" spans="1:8" ht="15.75" customHeight="1" x14ac:dyDescent="0.25">
      <c r="A10" s="88" t="s">
        <v>14</v>
      </c>
      <c r="B10" s="90">
        <f t="shared" ref="B10:C11" si="0">B11</f>
        <v>702553.45</v>
      </c>
      <c r="C10" s="90">
        <f t="shared" si="0"/>
        <v>1536052.04</v>
      </c>
      <c r="D10" s="90">
        <f>D11</f>
        <v>1938194</v>
      </c>
      <c r="E10" s="90">
        <f t="shared" ref="E10:F10" si="1">E11</f>
        <v>1988930</v>
      </c>
      <c r="F10" s="90">
        <f t="shared" si="1"/>
        <v>2024800</v>
      </c>
    </row>
    <row r="11" spans="1:8" ht="15.75" customHeight="1" x14ac:dyDescent="0.25">
      <c r="A11" s="62" t="s">
        <v>139</v>
      </c>
      <c r="B11" s="66">
        <f t="shared" si="0"/>
        <v>702553.45</v>
      </c>
      <c r="C11" s="66">
        <f t="shared" si="0"/>
        <v>1536052.04</v>
      </c>
      <c r="D11" s="66">
        <f>D12</f>
        <v>1938194</v>
      </c>
      <c r="E11" s="66">
        <f t="shared" ref="E11:F11" si="2">E12</f>
        <v>1988930</v>
      </c>
      <c r="F11" s="66">
        <f t="shared" si="2"/>
        <v>2024800</v>
      </c>
    </row>
    <row r="12" spans="1:8" x14ac:dyDescent="0.25">
      <c r="A12" s="16" t="s">
        <v>140</v>
      </c>
      <c r="B12" s="67">
        <v>702553.45</v>
      </c>
      <c r="C12" s="56">
        <v>1536052.04</v>
      </c>
      <c r="D12" s="56">
        <v>1938194</v>
      </c>
      <c r="E12" s="56">
        <v>1988930</v>
      </c>
      <c r="F12" s="56">
        <v>2024800</v>
      </c>
    </row>
  </sheetData>
  <mergeCells count="4">
    <mergeCell ref="A3:F3"/>
    <mergeCell ref="A5:F5"/>
    <mergeCell ref="A7:F7"/>
    <mergeCell ref="A1:H1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6" t="s">
        <v>148</v>
      </c>
      <c r="B1" s="146"/>
      <c r="C1" s="146"/>
      <c r="D1" s="146"/>
      <c r="E1" s="146"/>
      <c r="F1" s="146"/>
      <c r="G1" s="146"/>
      <c r="H1" s="14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6" t="s">
        <v>18</v>
      </c>
      <c r="B3" s="146"/>
      <c r="C3" s="146"/>
      <c r="D3" s="146"/>
      <c r="E3" s="146"/>
      <c r="F3" s="146"/>
      <c r="G3" s="146"/>
      <c r="H3" s="14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6" t="s">
        <v>47</v>
      </c>
      <c r="B5" s="146"/>
      <c r="C5" s="146"/>
      <c r="D5" s="146"/>
      <c r="E5" s="146"/>
      <c r="F5" s="146"/>
      <c r="G5" s="146"/>
      <c r="H5" s="14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30</v>
      </c>
      <c r="D7" s="58" t="s">
        <v>149</v>
      </c>
      <c r="E7" s="57" t="s">
        <v>150</v>
      </c>
      <c r="F7" s="57" t="s">
        <v>151</v>
      </c>
      <c r="G7" s="57" t="s">
        <v>31</v>
      </c>
      <c r="H7" s="57" t="s">
        <v>152</v>
      </c>
    </row>
    <row r="8" spans="1:8" x14ac:dyDescent="0.25">
      <c r="A8" s="34"/>
      <c r="B8" s="35"/>
      <c r="C8" s="33" t="s">
        <v>49</v>
      </c>
      <c r="D8" s="35"/>
      <c r="E8" s="34"/>
      <c r="F8" s="34"/>
      <c r="G8" s="34"/>
      <c r="H8" s="34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8" x14ac:dyDescent="0.25">
      <c r="A11" s="11"/>
      <c r="B11" s="15"/>
      <c r="C11" s="36"/>
      <c r="D11" s="8"/>
      <c r="E11" s="9"/>
      <c r="F11" s="9"/>
      <c r="G11" s="9"/>
      <c r="H11" s="9"/>
    </row>
    <row r="12" spans="1:8" x14ac:dyDescent="0.25">
      <c r="A12" s="11"/>
      <c r="B12" s="15"/>
      <c r="C12" s="33" t="s">
        <v>50</v>
      </c>
      <c r="D12" s="8"/>
      <c r="E12" s="9"/>
      <c r="F12" s="9"/>
      <c r="G12" s="9"/>
      <c r="H12" s="9"/>
    </row>
    <row r="13" spans="1:8" ht="25.5" x14ac:dyDescent="0.25">
      <c r="A13" s="13">
        <v>5</v>
      </c>
      <c r="B13" s="14"/>
      <c r="C13" s="22" t="s">
        <v>16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3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3"/>
  <sheetViews>
    <sheetView workbookViewId="0">
      <selection activeCell="F23" sqref="F23"/>
    </sheetView>
  </sheetViews>
  <sheetFormatPr defaultRowHeight="15" x14ac:dyDescent="0.25"/>
  <cols>
    <col min="1" max="6" width="25.28515625" customWidth="1"/>
  </cols>
  <sheetData>
    <row r="1" spans="1:8" ht="42" customHeight="1" x14ac:dyDescent="0.25">
      <c r="A1" s="146" t="s">
        <v>148</v>
      </c>
      <c r="B1" s="146"/>
      <c r="C1" s="146"/>
      <c r="D1" s="146"/>
      <c r="E1" s="146"/>
      <c r="F1" s="146"/>
      <c r="G1" s="146"/>
      <c r="H1" s="146"/>
    </row>
    <row r="2" spans="1:8" ht="18" customHeight="1" x14ac:dyDescent="0.25">
      <c r="A2" s="21"/>
      <c r="B2" s="21"/>
      <c r="C2" s="21"/>
      <c r="D2" s="21"/>
      <c r="E2" s="21"/>
      <c r="F2" s="21"/>
    </row>
    <row r="3" spans="1:8" ht="15.75" customHeight="1" x14ac:dyDescent="0.25">
      <c r="A3" s="146" t="s">
        <v>18</v>
      </c>
      <c r="B3" s="146"/>
      <c r="C3" s="146"/>
      <c r="D3" s="146"/>
      <c r="E3" s="146"/>
      <c r="F3" s="146"/>
    </row>
    <row r="4" spans="1:8" ht="18" x14ac:dyDescent="0.25">
      <c r="A4" s="21"/>
      <c r="B4" s="21"/>
      <c r="C4" s="21"/>
      <c r="D4" s="21"/>
      <c r="E4" s="5"/>
      <c r="F4" s="5"/>
    </row>
    <row r="5" spans="1:8" ht="18" customHeight="1" x14ac:dyDescent="0.25">
      <c r="A5" s="146" t="s">
        <v>48</v>
      </c>
      <c r="B5" s="146"/>
      <c r="C5" s="146"/>
      <c r="D5" s="146"/>
      <c r="E5" s="146"/>
      <c r="F5" s="146"/>
    </row>
    <row r="6" spans="1:8" ht="18" x14ac:dyDescent="0.25">
      <c r="A6" s="21"/>
      <c r="B6" s="21"/>
      <c r="C6" s="21"/>
      <c r="D6" s="21"/>
      <c r="E6" s="5"/>
      <c r="F6" s="5"/>
    </row>
    <row r="7" spans="1:8" ht="25.5" x14ac:dyDescent="0.25">
      <c r="A7" s="17" t="s">
        <v>45</v>
      </c>
      <c r="B7" s="58" t="s">
        <v>149</v>
      </c>
      <c r="C7" s="57" t="s">
        <v>150</v>
      </c>
      <c r="D7" s="57" t="s">
        <v>151</v>
      </c>
      <c r="E7" s="57" t="s">
        <v>31</v>
      </c>
      <c r="F7" s="57" t="s">
        <v>152</v>
      </c>
    </row>
    <row r="8" spans="1:8" x14ac:dyDescent="0.25">
      <c r="A8" s="88" t="s">
        <v>49</v>
      </c>
      <c r="B8" s="90">
        <f>SUM(B9:B15)</f>
        <v>702553.45</v>
      </c>
      <c r="C8" s="90">
        <f>SUM(C9:C15)</f>
        <v>1536052.04</v>
      </c>
      <c r="D8" s="90">
        <f>SUM(D9:D15)</f>
        <v>1938194</v>
      </c>
      <c r="E8" s="90">
        <f>SUM(E9:E15)</f>
        <v>1988930</v>
      </c>
      <c r="F8" s="90">
        <f>SUM(F9:F15)</f>
        <v>2024804</v>
      </c>
    </row>
    <row r="9" spans="1:8" x14ac:dyDescent="0.25">
      <c r="A9" s="89" t="s">
        <v>160</v>
      </c>
      <c r="B9" s="67">
        <v>655994.15</v>
      </c>
      <c r="C9" s="56">
        <v>1300000</v>
      </c>
      <c r="D9" s="56">
        <v>1500000</v>
      </c>
      <c r="E9" s="56">
        <v>1523100</v>
      </c>
      <c r="F9" s="56">
        <v>1551100</v>
      </c>
    </row>
    <row r="10" spans="1:8" x14ac:dyDescent="0.25">
      <c r="A10" s="89" t="s">
        <v>79</v>
      </c>
      <c r="B10" s="67">
        <v>982</v>
      </c>
      <c r="C10" s="56">
        <v>1080</v>
      </c>
      <c r="D10" s="56">
        <v>1600</v>
      </c>
      <c r="E10" s="56">
        <v>1800</v>
      </c>
      <c r="F10" s="56">
        <v>2000</v>
      </c>
    </row>
    <row r="11" spans="1:8" ht="24" x14ac:dyDescent="0.25">
      <c r="A11" s="89" t="s">
        <v>161</v>
      </c>
      <c r="B11" s="67">
        <v>15023.25</v>
      </c>
      <c r="C11" s="56">
        <v>18786</v>
      </c>
      <c r="D11" s="56">
        <v>15530</v>
      </c>
      <c r="E11" s="56">
        <v>16030</v>
      </c>
      <c r="F11" s="56">
        <v>16704</v>
      </c>
    </row>
    <row r="12" spans="1:8" ht="36" x14ac:dyDescent="0.25">
      <c r="A12" s="89" t="s">
        <v>162</v>
      </c>
      <c r="B12" s="67">
        <v>30318.36</v>
      </c>
      <c r="C12" s="56">
        <v>212000</v>
      </c>
      <c r="D12" s="56">
        <v>420800</v>
      </c>
      <c r="E12" s="56">
        <v>448000</v>
      </c>
      <c r="F12" s="56">
        <v>455000</v>
      </c>
    </row>
    <row r="13" spans="1:8" x14ac:dyDescent="0.25">
      <c r="A13" s="89" t="s">
        <v>81</v>
      </c>
      <c r="B13" s="67"/>
      <c r="C13" s="56"/>
      <c r="D13" s="56"/>
      <c r="E13" s="56"/>
      <c r="F13" s="56"/>
    </row>
    <row r="14" spans="1:8" ht="24" x14ac:dyDescent="0.25">
      <c r="A14" s="89" t="s">
        <v>130</v>
      </c>
      <c r="B14" s="67">
        <v>235.69</v>
      </c>
      <c r="C14" s="56">
        <v>214</v>
      </c>
      <c r="D14" s="56">
        <v>264</v>
      </c>
      <c r="E14" s="56">
        <v>0</v>
      </c>
      <c r="F14" s="56">
        <v>0</v>
      </c>
    </row>
    <row r="15" spans="1:8" x14ac:dyDescent="0.25">
      <c r="A15" s="89" t="s">
        <v>82</v>
      </c>
      <c r="B15" s="67"/>
      <c r="C15" s="56">
        <v>3972.04</v>
      </c>
      <c r="D15" s="56"/>
      <c r="E15" s="56"/>
      <c r="F15" s="56"/>
    </row>
    <row r="16" spans="1:8" x14ac:dyDescent="0.25">
      <c r="A16" s="88" t="s">
        <v>50</v>
      </c>
      <c r="B16" s="90">
        <f>SUM(B17:B23)</f>
        <v>702553.45</v>
      </c>
      <c r="C16" s="90">
        <f>SUM(C17:C23)</f>
        <v>1536052.04</v>
      </c>
      <c r="D16" s="90">
        <f>SUM(D17:D23)</f>
        <v>1938194</v>
      </c>
      <c r="E16" s="90">
        <f>SUM(E17:E23)</f>
        <v>1988930</v>
      </c>
      <c r="F16" s="90">
        <f>SUM(F17:F23)</f>
        <v>2024804</v>
      </c>
    </row>
    <row r="17" spans="1:6" x14ac:dyDescent="0.25">
      <c r="A17" s="89" t="s">
        <v>160</v>
      </c>
      <c r="B17" s="67">
        <v>655994.15</v>
      </c>
      <c r="C17" s="56">
        <v>1300000</v>
      </c>
      <c r="D17" s="56">
        <v>1500000</v>
      </c>
      <c r="E17" s="56">
        <v>1523100</v>
      </c>
      <c r="F17" s="56">
        <v>1551100</v>
      </c>
    </row>
    <row r="18" spans="1:6" x14ac:dyDescent="0.25">
      <c r="A18" s="89" t="s">
        <v>79</v>
      </c>
      <c r="B18" s="67">
        <v>982</v>
      </c>
      <c r="C18" s="56">
        <v>1080</v>
      </c>
      <c r="D18" s="56">
        <v>1600</v>
      </c>
      <c r="E18" s="56">
        <v>1800</v>
      </c>
      <c r="F18" s="56">
        <v>2000</v>
      </c>
    </row>
    <row r="19" spans="1:6" ht="24" x14ac:dyDescent="0.25">
      <c r="A19" s="89" t="s">
        <v>161</v>
      </c>
      <c r="B19" s="67">
        <v>15023.25</v>
      </c>
      <c r="C19" s="56">
        <v>18786</v>
      </c>
      <c r="D19" s="56">
        <v>15530</v>
      </c>
      <c r="E19" s="56">
        <v>16030</v>
      </c>
      <c r="F19" s="56">
        <v>16704</v>
      </c>
    </row>
    <row r="20" spans="1:6" ht="36" x14ac:dyDescent="0.25">
      <c r="A20" s="89" t="s">
        <v>162</v>
      </c>
      <c r="B20" s="67">
        <v>30318.36</v>
      </c>
      <c r="C20" s="56">
        <v>212000</v>
      </c>
      <c r="D20" s="56">
        <v>420800</v>
      </c>
      <c r="E20" s="56">
        <v>448000</v>
      </c>
      <c r="F20" s="56">
        <v>455000</v>
      </c>
    </row>
    <row r="21" spans="1:6" x14ac:dyDescent="0.25">
      <c r="A21" s="89" t="s">
        <v>81</v>
      </c>
      <c r="B21" s="67"/>
      <c r="C21" s="56"/>
      <c r="D21" s="56"/>
      <c r="E21" s="56"/>
      <c r="F21" s="56"/>
    </row>
    <row r="22" spans="1:6" ht="24" x14ac:dyDescent="0.25">
      <c r="A22" s="89" t="s">
        <v>80</v>
      </c>
      <c r="B22" s="67">
        <v>235.69</v>
      </c>
      <c r="C22" s="56">
        <v>214</v>
      </c>
      <c r="D22" s="56">
        <v>264</v>
      </c>
      <c r="E22" s="56">
        <v>0</v>
      </c>
      <c r="F22" s="56">
        <v>0</v>
      </c>
    </row>
    <row r="23" spans="1:6" x14ac:dyDescent="0.25">
      <c r="A23" s="89" t="s">
        <v>82</v>
      </c>
      <c r="B23" s="67"/>
      <c r="C23" s="56">
        <v>3972.04</v>
      </c>
      <c r="D23" s="56"/>
      <c r="E23" s="56"/>
      <c r="F23" s="56"/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1"/>
  <sheetViews>
    <sheetView topLeftCell="A13" zoomScale="84" zoomScaleNormal="84" workbookViewId="0">
      <selection activeCell="I6" sqref="I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73.140625" bestFit="1" customWidth="1"/>
    <col min="5" max="9" width="25.28515625" customWidth="1"/>
    <col min="10" max="10" width="12.42578125" hidden="1" customWidth="1"/>
    <col min="11" max="11" width="10.140625" hidden="1" customWidth="1"/>
    <col min="12" max="12" width="0" hidden="1" customWidth="1"/>
    <col min="13" max="13" width="10.140625" bestFit="1" customWidth="1"/>
  </cols>
  <sheetData>
    <row r="1" spans="1:13" ht="42" customHeight="1" x14ac:dyDescent="0.25">
      <c r="A1" s="146" t="s">
        <v>148</v>
      </c>
      <c r="B1" s="146"/>
      <c r="C1" s="146"/>
      <c r="D1" s="146"/>
      <c r="E1" s="146"/>
      <c r="F1" s="146"/>
      <c r="G1" s="146"/>
      <c r="H1" s="146"/>
      <c r="I1" s="146"/>
    </row>
    <row r="2" spans="1:13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3" ht="18" customHeight="1" x14ac:dyDescent="0.25">
      <c r="A3" s="146" t="s">
        <v>17</v>
      </c>
      <c r="B3" s="140"/>
      <c r="C3" s="140"/>
      <c r="D3" s="140"/>
      <c r="E3" s="140"/>
      <c r="F3" s="140"/>
      <c r="G3" s="140"/>
      <c r="H3" s="140"/>
      <c r="I3" s="140"/>
    </row>
    <row r="4" spans="1:13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3" ht="25.5" x14ac:dyDescent="0.25">
      <c r="A5" s="168" t="s">
        <v>19</v>
      </c>
      <c r="B5" s="169"/>
      <c r="C5" s="170"/>
      <c r="D5" s="17" t="s">
        <v>20</v>
      </c>
      <c r="E5" s="58" t="s">
        <v>149</v>
      </c>
      <c r="F5" s="57" t="s">
        <v>150</v>
      </c>
      <c r="G5" s="57" t="s">
        <v>151</v>
      </c>
      <c r="H5" s="57" t="s">
        <v>31</v>
      </c>
      <c r="I5" s="57" t="s">
        <v>152</v>
      </c>
    </row>
    <row r="6" spans="1:13" x14ac:dyDescent="0.25">
      <c r="A6" s="162" t="s">
        <v>141</v>
      </c>
      <c r="B6" s="163"/>
      <c r="C6" s="164"/>
      <c r="D6" s="128" t="s">
        <v>142</v>
      </c>
      <c r="E6" s="90">
        <f>E8+E34+E40+E68+E98+E102+E107</f>
        <v>702553.45</v>
      </c>
      <c r="F6" s="90">
        <f>F8+F34+F40+F68+F98+F102+F107</f>
        <v>1536052.04</v>
      </c>
      <c r="G6" s="90">
        <f>G8+G34+G40+G68+G98+G102+G107</f>
        <v>1938194</v>
      </c>
      <c r="H6" s="90">
        <f>H8+H34+H40+H68+H98+H102+H107</f>
        <v>1988930</v>
      </c>
      <c r="I6" s="90">
        <f>I8+I34+I40+I68+I98+I102+I107</f>
        <v>2024800</v>
      </c>
    </row>
    <row r="7" spans="1:13" x14ac:dyDescent="0.25">
      <c r="A7" s="171" t="s">
        <v>143</v>
      </c>
      <c r="B7" s="172"/>
      <c r="C7" s="173"/>
      <c r="D7" s="128" t="s">
        <v>144</v>
      </c>
      <c r="E7" s="129">
        <f>+E8</f>
        <v>655994.15</v>
      </c>
      <c r="F7" s="129">
        <f t="shared" ref="F7:I7" si="0">+F8</f>
        <v>1300000</v>
      </c>
      <c r="G7" s="129">
        <f t="shared" si="0"/>
        <v>1500000</v>
      </c>
      <c r="H7" s="129">
        <f t="shared" si="0"/>
        <v>1523100</v>
      </c>
      <c r="I7" s="129">
        <f t="shared" si="0"/>
        <v>1551100</v>
      </c>
    </row>
    <row r="8" spans="1:13" x14ac:dyDescent="0.25">
      <c r="A8" s="165" t="s">
        <v>83</v>
      </c>
      <c r="B8" s="166"/>
      <c r="C8" s="167"/>
      <c r="D8" s="94" t="s">
        <v>132</v>
      </c>
      <c r="E8" s="66">
        <f>E9+E13+E29</f>
        <v>655994.15</v>
      </c>
      <c r="F8" s="66">
        <f>F9+F13+F29</f>
        <v>1300000</v>
      </c>
      <c r="G8" s="66">
        <f>G9+G13+G29</f>
        <v>1500000</v>
      </c>
      <c r="H8" s="66">
        <f>H9+H13+H29</f>
        <v>1523100</v>
      </c>
      <c r="I8" s="66">
        <f>I9+I13+I29</f>
        <v>1551100</v>
      </c>
      <c r="J8" s="109" t="s">
        <v>138</v>
      </c>
    </row>
    <row r="9" spans="1:13" ht="15" customHeight="1" x14ac:dyDescent="0.25">
      <c r="A9" s="174"/>
      <c r="B9" s="174"/>
      <c r="C9" s="174"/>
      <c r="D9" s="93" t="s">
        <v>74</v>
      </c>
      <c r="E9" s="67">
        <f>SUM(E10:E12)</f>
        <v>540501.88</v>
      </c>
      <c r="F9" s="67">
        <f>SUM(F10:F12)</f>
        <v>1283000</v>
      </c>
      <c r="G9" s="67">
        <f>SUM(G10:G12)</f>
        <v>1480000</v>
      </c>
      <c r="H9" s="67">
        <f t="shared" ref="H9:I9" si="1">SUM(H10:H12)</f>
        <v>1501000</v>
      </c>
      <c r="I9" s="67">
        <f t="shared" si="1"/>
        <v>1527000</v>
      </c>
      <c r="J9" s="109" t="s">
        <v>137</v>
      </c>
      <c r="K9">
        <v>2024</v>
      </c>
    </row>
    <row r="10" spans="1:13" x14ac:dyDescent="0.25">
      <c r="A10" s="48"/>
      <c r="B10" s="49"/>
      <c r="C10" s="50"/>
      <c r="D10" s="92" t="s">
        <v>84</v>
      </c>
      <c r="E10" s="95">
        <v>426548.58</v>
      </c>
      <c r="F10" s="95">
        <v>1078000</v>
      </c>
      <c r="G10" s="95">
        <v>1250000</v>
      </c>
      <c r="H10" s="95">
        <v>1275000</v>
      </c>
      <c r="I10" s="95">
        <v>1300000</v>
      </c>
      <c r="J10" s="106">
        <f>45570.86+527.39</f>
        <v>46098.25</v>
      </c>
      <c r="K10" s="108">
        <f>+J10*12</f>
        <v>553179</v>
      </c>
      <c r="L10" s="106">
        <f>+K10-G10</f>
        <v>-696821</v>
      </c>
    </row>
    <row r="11" spans="1:13" x14ac:dyDescent="0.25">
      <c r="A11" s="48"/>
      <c r="B11" s="49"/>
      <c r="C11" s="50"/>
      <c r="D11" s="92" t="s">
        <v>85</v>
      </c>
      <c r="E11" s="95">
        <v>43793.56</v>
      </c>
      <c r="F11" s="95">
        <v>30000</v>
      </c>
      <c r="G11" s="95">
        <v>24000</v>
      </c>
      <c r="H11" s="95">
        <v>20000</v>
      </c>
      <c r="I11" s="95">
        <v>21000</v>
      </c>
      <c r="J11" s="106"/>
      <c r="K11" s="108"/>
    </row>
    <row r="12" spans="1:13" x14ac:dyDescent="0.25">
      <c r="A12" s="48"/>
      <c r="B12" s="49"/>
      <c r="C12" s="50"/>
      <c r="D12" s="92" t="s">
        <v>86</v>
      </c>
      <c r="E12" s="95">
        <v>70159.740000000005</v>
      </c>
      <c r="F12" s="95">
        <v>175000</v>
      </c>
      <c r="G12" s="95">
        <v>206000</v>
      </c>
      <c r="H12" s="95">
        <v>206000</v>
      </c>
      <c r="I12" s="95">
        <v>206000</v>
      </c>
      <c r="J12" s="106">
        <f>7519.22+87.02</f>
        <v>7606.2400000000007</v>
      </c>
      <c r="K12" s="108">
        <f>+K10*16.5%</f>
        <v>91274.535000000003</v>
      </c>
    </row>
    <row r="13" spans="1:13" ht="15" customHeight="1" x14ac:dyDescent="0.25">
      <c r="A13" s="175"/>
      <c r="B13" s="176"/>
      <c r="C13" s="177"/>
      <c r="D13" s="51" t="s">
        <v>75</v>
      </c>
      <c r="E13" s="67">
        <f>SUM(E14:E27)</f>
        <v>69039.290000000008</v>
      </c>
      <c r="F13" s="67">
        <f>SUM(F14:F28)</f>
        <v>17000</v>
      </c>
      <c r="G13" s="67">
        <f t="shared" ref="G13" si="2">SUM(G14:G28)</f>
        <v>20000</v>
      </c>
      <c r="H13" s="67">
        <f t="shared" ref="H13" si="3">SUM(H14:H28)</f>
        <v>22100</v>
      </c>
      <c r="I13" s="67">
        <f t="shared" ref="I13" si="4">SUM(I14:I28)</f>
        <v>24100</v>
      </c>
      <c r="K13" s="105"/>
    </row>
    <row r="14" spans="1:13" x14ac:dyDescent="0.25">
      <c r="A14" s="48"/>
      <c r="B14" s="49"/>
      <c r="C14" s="50"/>
      <c r="D14" s="52" t="s">
        <v>87</v>
      </c>
      <c r="E14" s="95">
        <v>16663.12</v>
      </c>
      <c r="F14" s="95">
        <v>15152</v>
      </c>
      <c r="G14" s="95">
        <v>17900</v>
      </c>
      <c r="H14" s="95">
        <v>20000</v>
      </c>
      <c r="I14" s="95">
        <v>22000</v>
      </c>
    </row>
    <row r="15" spans="1:13" x14ac:dyDescent="0.25">
      <c r="A15" s="102"/>
      <c r="B15" s="103"/>
      <c r="C15" s="104"/>
      <c r="D15" s="52" t="s">
        <v>106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</row>
    <row r="16" spans="1:13" ht="15" customHeight="1" x14ac:dyDescent="0.25">
      <c r="A16" s="48"/>
      <c r="B16" s="49"/>
      <c r="C16" s="50"/>
      <c r="D16" s="52" t="s">
        <v>88</v>
      </c>
      <c r="E16" s="95">
        <v>9290.6</v>
      </c>
      <c r="F16" s="95">
        <v>0</v>
      </c>
      <c r="G16" s="95">
        <v>0</v>
      </c>
      <c r="H16" s="95">
        <v>0</v>
      </c>
      <c r="I16" s="95">
        <v>0</v>
      </c>
      <c r="M16" s="106"/>
    </row>
    <row r="17" spans="1:9" x14ac:dyDescent="0.25">
      <c r="A17" s="48"/>
      <c r="B17" s="49"/>
      <c r="C17" s="50"/>
      <c r="D17" s="52" t="s">
        <v>89</v>
      </c>
      <c r="E17" s="95">
        <v>18454.5</v>
      </c>
      <c r="F17" s="95">
        <v>0</v>
      </c>
      <c r="G17" s="95">
        <v>0</v>
      </c>
      <c r="H17" s="95">
        <v>0</v>
      </c>
      <c r="I17" s="95">
        <v>0</v>
      </c>
    </row>
    <row r="18" spans="1:9" x14ac:dyDescent="0.25">
      <c r="A18" s="102"/>
      <c r="B18" s="103"/>
      <c r="C18" s="104"/>
      <c r="D18" s="52" t="s">
        <v>108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</row>
    <row r="19" spans="1:9" x14ac:dyDescent="0.25">
      <c r="A19" s="48"/>
      <c r="B19" s="49"/>
      <c r="C19" s="50"/>
      <c r="D19" s="52" t="s">
        <v>100</v>
      </c>
      <c r="E19" s="95">
        <v>8389.42</v>
      </c>
      <c r="F19" s="95">
        <v>0</v>
      </c>
      <c r="G19" s="95">
        <v>0</v>
      </c>
      <c r="H19" s="95">
        <v>0</v>
      </c>
      <c r="I19" s="95">
        <v>0</v>
      </c>
    </row>
    <row r="20" spans="1:9" x14ac:dyDescent="0.25">
      <c r="A20" s="48"/>
      <c r="B20" s="49"/>
      <c r="C20" s="50"/>
      <c r="D20" s="52" t="s">
        <v>90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</row>
    <row r="21" spans="1:9" x14ac:dyDescent="0.25">
      <c r="A21" s="48"/>
      <c r="B21" s="49"/>
      <c r="C21" s="50"/>
      <c r="D21" s="52" t="s">
        <v>91</v>
      </c>
      <c r="E21" s="95">
        <v>3069.9</v>
      </c>
      <c r="F21" s="95">
        <v>0</v>
      </c>
      <c r="G21" s="95">
        <v>0</v>
      </c>
      <c r="H21" s="95">
        <v>0</v>
      </c>
      <c r="I21" s="95">
        <v>0</v>
      </c>
    </row>
    <row r="22" spans="1:9" x14ac:dyDescent="0.25">
      <c r="A22" s="53"/>
      <c r="B22" s="54"/>
      <c r="C22" s="55"/>
      <c r="D22" s="52" t="s">
        <v>125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</row>
    <row r="23" spans="1:9" x14ac:dyDescent="0.25">
      <c r="A23" s="48"/>
      <c r="B23" s="49"/>
      <c r="C23" s="50"/>
      <c r="D23" s="52" t="s">
        <v>92</v>
      </c>
      <c r="E23" s="95">
        <v>2389.0100000000002</v>
      </c>
      <c r="F23" s="95">
        <v>0</v>
      </c>
      <c r="G23" s="95">
        <v>0</v>
      </c>
      <c r="H23" s="95">
        <v>0</v>
      </c>
      <c r="I23" s="95">
        <v>0</v>
      </c>
    </row>
    <row r="24" spans="1:9" ht="15" customHeight="1" x14ac:dyDescent="0.25">
      <c r="A24" s="48"/>
      <c r="B24" s="49"/>
      <c r="C24" s="50"/>
      <c r="D24" s="52" t="s">
        <v>93</v>
      </c>
      <c r="E24" s="95">
        <v>1690.92</v>
      </c>
      <c r="F24" s="95">
        <v>0</v>
      </c>
      <c r="G24" s="95">
        <v>0</v>
      </c>
      <c r="H24" s="95">
        <v>0</v>
      </c>
      <c r="I24" s="95">
        <v>0</v>
      </c>
    </row>
    <row r="25" spans="1:9" x14ac:dyDescent="0.25">
      <c r="A25" s="48"/>
      <c r="B25" s="49"/>
      <c r="C25" s="50"/>
      <c r="D25" s="52" t="s">
        <v>94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</row>
    <row r="26" spans="1:9" x14ac:dyDescent="0.25">
      <c r="A26" s="48"/>
      <c r="B26" s="49"/>
      <c r="C26" s="50"/>
      <c r="D26" s="52" t="s">
        <v>95</v>
      </c>
      <c r="E26" s="95">
        <v>4859.1499999999996</v>
      </c>
      <c r="F26" s="95">
        <v>0</v>
      </c>
      <c r="G26" s="95">
        <v>0</v>
      </c>
      <c r="H26" s="95">
        <v>0</v>
      </c>
      <c r="I26" s="95">
        <v>0</v>
      </c>
    </row>
    <row r="27" spans="1:9" x14ac:dyDescent="0.25">
      <c r="A27" s="48"/>
      <c r="B27" s="49"/>
      <c r="C27" s="50"/>
      <c r="D27" s="52" t="s">
        <v>96</v>
      </c>
      <c r="E27" s="95">
        <v>4232.67</v>
      </c>
      <c r="F27" s="95">
        <v>0</v>
      </c>
      <c r="G27" s="95">
        <v>0</v>
      </c>
      <c r="H27" s="95">
        <v>0</v>
      </c>
      <c r="I27" s="95">
        <v>0</v>
      </c>
    </row>
    <row r="28" spans="1:9" x14ac:dyDescent="0.25">
      <c r="A28" s="130"/>
      <c r="B28" s="131"/>
      <c r="C28" s="132"/>
      <c r="D28" s="52" t="s">
        <v>113</v>
      </c>
      <c r="E28" s="95">
        <v>0</v>
      </c>
      <c r="F28" s="95">
        <v>1848</v>
      </c>
      <c r="G28" s="95">
        <v>2100</v>
      </c>
      <c r="H28" s="95">
        <v>2100</v>
      </c>
      <c r="I28" s="95">
        <v>2100</v>
      </c>
    </row>
    <row r="29" spans="1:9" ht="15" customHeight="1" x14ac:dyDescent="0.25">
      <c r="A29" s="175"/>
      <c r="B29" s="176"/>
      <c r="C29" s="177"/>
      <c r="D29" s="51" t="s">
        <v>97</v>
      </c>
      <c r="E29" s="67">
        <f>SUM(E30:E32)</f>
        <v>46452.979999999996</v>
      </c>
      <c r="F29" s="67">
        <f>SUM(F30:F32)</f>
        <v>0</v>
      </c>
      <c r="G29" s="80">
        <f>SUM(G30:G32)</f>
        <v>0</v>
      </c>
      <c r="H29" s="80">
        <f t="shared" ref="H29:I29" si="5">SUM(H30:H32)</f>
        <v>0</v>
      </c>
      <c r="I29" s="80">
        <f t="shared" si="5"/>
        <v>0</v>
      </c>
    </row>
    <row r="30" spans="1:9" ht="14.25" customHeight="1" x14ac:dyDescent="0.25">
      <c r="A30" s="48"/>
      <c r="B30" s="49"/>
      <c r="C30" s="50"/>
      <c r="D30" s="52" t="s">
        <v>98</v>
      </c>
      <c r="E30" s="95">
        <v>39816.839999999997</v>
      </c>
      <c r="F30" s="95">
        <v>0</v>
      </c>
      <c r="G30" s="95">
        <v>0</v>
      </c>
      <c r="H30" s="95">
        <v>0</v>
      </c>
      <c r="I30" s="95">
        <v>0</v>
      </c>
    </row>
    <row r="31" spans="1:9" ht="15" customHeight="1" x14ac:dyDescent="0.25">
      <c r="A31" s="48"/>
      <c r="B31" s="49"/>
      <c r="C31" s="50"/>
      <c r="D31" s="52" t="s">
        <v>99</v>
      </c>
      <c r="E31" s="95">
        <v>6636.14</v>
      </c>
      <c r="F31" s="95">
        <v>0</v>
      </c>
      <c r="G31" s="95">
        <v>0</v>
      </c>
      <c r="H31" s="95">
        <v>0</v>
      </c>
      <c r="I31" s="95">
        <v>0</v>
      </c>
    </row>
    <row r="32" spans="1:9" ht="15" customHeight="1" x14ac:dyDescent="0.25">
      <c r="A32" s="102"/>
      <c r="B32" s="103"/>
      <c r="C32" s="104"/>
      <c r="D32" s="52" t="s">
        <v>126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</row>
    <row r="33" spans="1:9" ht="15" customHeight="1" x14ac:dyDescent="0.25">
      <c r="A33" s="171" t="s">
        <v>145</v>
      </c>
      <c r="B33" s="172"/>
      <c r="C33" s="173"/>
      <c r="D33" s="128" t="s">
        <v>146</v>
      </c>
      <c r="E33" s="129">
        <f>+E34+E40+E68+E98+E102</f>
        <v>46559.3</v>
      </c>
      <c r="F33" s="129">
        <f>+F34+F40+F68+F98+F102+F107</f>
        <v>236052.04</v>
      </c>
      <c r="G33" s="129">
        <f>+G34+G40+G68+G98+G102</f>
        <v>438194</v>
      </c>
      <c r="H33" s="129">
        <f>+H34+H40+H68+H98+H102</f>
        <v>465830</v>
      </c>
      <c r="I33" s="129">
        <f>+I34+I40+I68+I98+I102</f>
        <v>473700</v>
      </c>
    </row>
    <row r="34" spans="1:9" x14ac:dyDescent="0.25">
      <c r="A34" s="165" t="s">
        <v>101</v>
      </c>
      <c r="B34" s="166"/>
      <c r="C34" s="167"/>
      <c r="D34" s="94" t="s">
        <v>102</v>
      </c>
      <c r="E34" s="66">
        <f>E35+E36+E39</f>
        <v>982</v>
      </c>
      <c r="F34" s="66">
        <f>F35+F36+F39</f>
        <v>1080</v>
      </c>
      <c r="G34" s="66">
        <f>G35+G36+G39</f>
        <v>1600</v>
      </c>
      <c r="H34" s="66">
        <f>H35+H36+H39</f>
        <v>1800</v>
      </c>
      <c r="I34" s="66">
        <f>I35+I36+I39</f>
        <v>2000</v>
      </c>
    </row>
    <row r="35" spans="1:9" ht="15" customHeight="1" x14ac:dyDescent="0.25">
      <c r="A35" s="174"/>
      <c r="B35" s="174"/>
      <c r="C35" s="174"/>
      <c r="D35" s="91" t="s">
        <v>74</v>
      </c>
      <c r="E35" s="67">
        <v>0</v>
      </c>
      <c r="F35" s="56">
        <v>0</v>
      </c>
      <c r="G35" s="81">
        <v>0</v>
      </c>
      <c r="H35" s="81">
        <v>0</v>
      </c>
      <c r="I35" s="110">
        <v>0</v>
      </c>
    </row>
    <row r="36" spans="1:9" ht="15" customHeight="1" x14ac:dyDescent="0.25">
      <c r="A36" s="175"/>
      <c r="B36" s="176"/>
      <c r="C36" s="177"/>
      <c r="D36" s="50" t="s">
        <v>75</v>
      </c>
      <c r="E36" s="67">
        <v>982</v>
      </c>
      <c r="F36" s="67">
        <f>SUM(F38)</f>
        <v>1080</v>
      </c>
      <c r="G36" s="80">
        <f>SUM(G37:G38)</f>
        <v>1600</v>
      </c>
      <c r="H36" s="80">
        <f>SUM(H37:H38)</f>
        <v>1800</v>
      </c>
      <c r="I36" s="80">
        <f t="shared" ref="I36" si="6">SUM(I37:I38)</f>
        <v>2000</v>
      </c>
    </row>
    <row r="37" spans="1:9" ht="15" customHeight="1" x14ac:dyDescent="0.25">
      <c r="A37" s="130"/>
      <c r="B37" s="131"/>
      <c r="C37" s="132"/>
      <c r="D37" s="52" t="s">
        <v>107</v>
      </c>
      <c r="E37" s="95">
        <v>0</v>
      </c>
      <c r="F37" s="95">
        <v>0</v>
      </c>
      <c r="G37" s="95">
        <v>600</v>
      </c>
      <c r="H37" s="95">
        <v>800</v>
      </c>
      <c r="I37" s="95">
        <v>1000</v>
      </c>
    </row>
    <row r="38" spans="1:9" ht="15" customHeight="1" x14ac:dyDescent="0.25">
      <c r="A38" s="48"/>
      <c r="B38" s="49"/>
      <c r="C38" s="50"/>
      <c r="D38" s="52" t="s">
        <v>103</v>
      </c>
      <c r="E38" s="95">
        <v>0</v>
      </c>
      <c r="F38" s="95">
        <v>1080</v>
      </c>
      <c r="G38" s="95">
        <v>1000</v>
      </c>
      <c r="H38" s="95">
        <v>1000</v>
      </c>
      <c r="I38" s="95">
        <v>1000</v>
      </c>
    </row>
    <row r="39" spans="1:9" x14ac:dyDescent="0.25">
      <c r="A39" s="175"/>
      <c r="B39" s="176"/>
      <c r="C39" s="177"/>
      <c r="D39" s="50" t="s">
        <v>97</v>
      </c>
      <c r="E39" s="67">
        <v>0</v>
      </c>
      <c r="F39" s="56">
        <v>0</v>
      </c>
      <c r="G39" s="81">
        <v>0</v>
      </c>
      <c r="H39" s="81">
        <v>0</v>
      </c>
      <c r="I39" s="110">
        <v>0</v>
      </c>
    </row>
    <row r="40" spans="1:9" x14ac:dyDescent="0.25">
      <c r="A40" s="165" t="s">
        <v>131</v>
      </c>
      <c r="B40" s="166"/>
      <c r="C40" s="167"/>
      <c r="D40" s="94" t="s">
        <v>104</v>
      </c>
      <c r="E40" s="66">
        <f>E41+E43+E65+E63</f>
        <v>15023.25</v>
      </c>
      <c r="F40" s="66">
        <f>F41+F43+F65+F63</f>
        <v>18786</v>
      </c>
      <c r="G40" s="66">
        <f>G41+G43+G65+G63</f>
        <v>15530</v>
      </c>
      <c r="H40" s="66">
        <f t="shared" ref="H40:I40" si="7">H41+H43+H65+H63</f>
        <v>16030</v>
      </c>
      <c r="I40" s="66">
        <f t="shared" si="7"/>
        <v>16700</v>
      </c>
    </row>
    <row r="41" spans="1:9" ht="15" customHeight="1" x14ac:dyDescent="0.25">
      <c r="A41" s="174"/>
      <c r="B41" s="174"/>
      <c r="C41" s="174"/>
      <c r="D41" s="91" t="s">
        <v>74</v>
      </c>
      <c r="E41" s="67">
        <f>SUM(E42)</f>
        <v>0</v>
      </c>
      <c r="F41" s="67">
        <f>SUM(F42)</f>
        <v>0</v>
      </c>
      <c r="G41" s="80">
        <f>SUM(G42)</f>
        <v>0</v>
      </c>
      <c r="H41" s="80">
        <f t="shared" ref="H41:I41" si="8">SUM(H42)</f>
        <v>0</v>
      </c>
      <c r="I41" s="80">
        <f t="shared" si="8"/>
        <v>0</v>
      </c>
    </row>
    <row r="42" spans="1:9" ht="15" customHeight="1" x14ac:dyDescent="0.25">
      <c r="A42" s="48"/>
      <c r="B42" s="49"/>
      <c r="C42" s="50"/>
      <c r="D42" s="92" t="s">
        <v>85</v>
      </c>
      <c r="E42" s="95">
        <v>0</v>
      </c>
      <c r="F42" s="95">
        <v>0</v>
      </c>
      <c r="G42" s="95">
        <v>0</v>
      </c>
      <c r="H42" s="95">
        <v>0</v>
      </c>
      <c r="I42" s="95">
        <v>0</v>
      </c>
    </row>
    <row r="43" spans="1:9" ht="15" customHeight="1" x14ac:dyDescent="0.25">
      <c r="A43" s="175"/>
      <c r="B43" s="176"/>
      <c r="C43" s="177"/>
      <c r="D43" s="50" t="s">
        <v>75</v>
      </c>
      <c r="E43" s="67">
        <f>SUM(E44:E62)</f>
        <v>9669.65</v>
      </c>
      <c r="F43" s="67">
        <f>SUM(F44:F62)</f>
        <v>17700</v>
      </c>
      <c r="G43" s="80">
        <f>SUM(G44:G62)</f>
        <v>14630</v>
      </c>
      <c r="H43" s="80">
        <f t="shared" ref="H43:I43" si="9">SUM(H44:H62)</f>
        <v>15130</v>
      </c>
      <c r="I43" s="80">
        <f t="shared" si="9"/>
        <v>15800</v>
      </c>
    </row>
    <row r="44" spans="1:9" ht="15" customHeight="1" x14ac:dyDescent="0.25">
      <c r="A44" s="48"/>
      <c r="B44" s="49"/>
      <c r="C44" s="50"/>
      <c r="D44" s="52" t="s">
        <v>105</v>
      </c>
      <c r="E44" s="95">
        <v>446.07</v>
      </c>
      <c r="F44" s="95">
        <v>1000</v>
      </c>
      <c r="G44" s="95">
        <v>1000</v>
      </c>
      <c r="H44" s="95">
        <v>1000</v>
      </c>
      <c r="I44" s="95">
        <v>1000</v>
      </c>
    </row>
    <row r="45" spans="1:9" ht="15" customHeight="1" x14ac:dyDescent="0.25">
      <c r="A45" s="48"/>
      <c r="B45" s="49"/>
      <c r="C45" s="50"/>
      <c r="D45" s="52" t="s">
        <v>87</v>
      </c>
      <c r="E45" s="95">
        <v>178.39</v>
      </c>
      <c r="F45" s="95">
        <v>500</v>
      </c>
      <c r="G45" s="95">
        <v>0</v>
      </c>
      <c r="H45" s="95">
        <v>0</v>
      </c>
      <c r="I45" s="95">
        <v>0</v>
      </c>
    </row>
    <row r="46" spans="1:9" ht="15" customHeight="1" x14ac:dyDescent="0.25">
      <c r="A46" s="48"/>
      <c r="B46" s="49"/>
      <c r="C46" s="50"/>
      <c r="D46" s="52" t="s">
        <v>106</v>
      </c>
      <c r="E46" s="95">
        <v>30</v>
      </c>
      <c r="F46" s="95">
        <v>1500</v>
      </c>
      <c r="G46" s="95">
        <v>500</v>
      </c>
      <c r="H46" s="95">
        <v>1000</v>
      </c>
      <c r="I46" s="95">
        <v>1000</v>
      </c>
    </row>
    <row r="47" spans="1:9" ht="15" customHeight="1" x14ac:dyDescent="0.25">
      <c r="A47" s="48"/>
      <c r="B47" s="49"/>
      <c r="C47" s="50"/>
      <c r="D47" s="52" t="s">
        <v>88</v>
      </c>
      <c r="E47" s="95">
        <v>89.04</v>
      </c>
      <c r="F47" s="95">
        <v>500</v>
      </c>
      <c r="G47" s="95">
        <v>500</v>
      </c>
      <c r="H47" s="95">
        <v>1000</v>
      </c>
      <c r="I47" s="95">
        <v>500</v>
      </c>
    </row>
    <row r="48" spans="1:9" ht="15" customHeight="1" x14ac:dyDescent="0.25">
      <c r="A48" s="48"/>
      <c r="B48" s="49"/>
      <c r="C48" s="50"/>
      <c r="D48" s="52" t="s">
        <v>89</v>
      </c>
      <c r="E48" s="95">
        <v>15.93</v>
      </c>
      <c r="F48" s="95">
        <v>500</v>
      </c>
      <c r="G48" s="95">
        <v>1500</v>
      </c>
      <c r="H48" s="95">
        <v>1500</v>
      </c>
      <c r="I48" s="95">
        <v>1500</v>
      </c>
    </row>
    <row r="49" spans="1:9" ht="15" customHeight="1" x14ac:dyDescent="0.25">
      <c r="A49" s="48"/>
      <c r="B49" s="49"/>
      <c r="C49" s="50"/>
      <c r="D49" s="52" t="s">
        <v>107</v>
      </c>
      <c r="E49" s="95">
        <v>952.21</v>
      </c>
      <c r="F49" s="95">
        <v>1500</v>
      </c>
      <c r="G49" s="95">
        <v>1000</v>
      </c>
      <c r="H49" s="95">
        <v>1000</v>
      </c>
      <c r="I49" s="95">
        <v>1000</v>
      </c>
    </row>
    <row r="50" spans="1:9" ht="15" customHeight="1" x14ac:dyDescent="0.25">
      <c r="A50" s="48"/>
      <c r="B50" s="49"/>
      <c r="C50" s="50"/>
      <c r="D50" s="52" t="s">
        <v>108</v>
      </c>
      <c r="E50" s="95">
        <v>736.67</v>
      </c>
      <c r="F50" s="95">
        <v>500</v>
      </c>
      <c r="G50" s="95">
        <v>330</v>
      </c>
      <c r="H50" s="95">
        <v>330</v>
      </c>
      <c r="I50" s="95">
        <v>500</v>
      </c>
    </row>
    <row r="51" spans="1:9" ht="15" customHeight="1" x14ac:dyDescent="0.25">
      <c r="A51" s="48"/>
      <c r="B51" s="49"/>
      <c r="C51" s="50"/>
      <c r="D51" s="52" t="s">
        <v>103</v>
      </c>
      <c r="E51" s="95">
        <v>2141.66</v>
      </c>
      <c r="F51" s="95">
        <v>1920</v>
      </c>
      <c r="G51" s="95">
        <v>1500</v>
      </c>
      <c r="H51" s="95">
        <v>1500</v>
      </c>
      <c r="I51" s="95">
        <v>1500</v>
      </c>
    </row>
    <row r="52" spans="1:9" ht="15" customHeight="1" x14ac:dyDescent="0.25">
      <c r="A52" s="48"/>
      <c r="B52" s="49"/>
      <c r="C52" s="50"/>
      <c r="D52" s="52" t="s">
        <v>109</v>
      </c>
      <c r="E52" s="95">
        <v>94.43</v>
      </c>
      <c r="F52" s="95">
        <v>500</v>
      </c>
      <c r="G52" s="95">
        <v>2500</v>
      </c>
      <c r="H52" s="95">
        <v>2000</v>
      </c>
      <c r="I52" s="95">
        <v>2500</v>
      </c>
    </row>
    <row r="53" spans="1:9" ht="15" customHeight="1" x14ac:dyDescent="0.25">
      <c r="A53" s="48"/>
      <c r="B53" s="49"/>
      <c r="C53" s="50"/>
      <c r="D53" s="52" t="s">
        <v>91</v>
      </c>
      <c r="E53" s="95">
        <v>374.31</v>
      </c>
      <c r="F53" s="95">
        <v>500</v>
      </c>
      <c r="G53" s="95">
        <v>500</v>
      </c>
      <c r="H53" s="95">
        <v>500</v>
      </c>
      <c r="I53" s="95">
        <v>500</v>
      </c>
    </row>
    <row r="54" spans="1:9" ht="15" customHeight="1" x14ac:dyDescent="0.25">
      <c r="A54" s="48"/>
      <c r="B54" s="49"/>
      <c r="C54" s="50"/>
      <c r="D54" s="52" t="s">
        <v>110</v>
      </c>
      <c r="E54" s="95">
        <v>494.48</v>
      </c>
      <c r="F54" s="95">
        <v>480</v>
      </c>
      <c r="G54" s="95">
        <v>1100</v>
      </c>
      <c r="H54" s="95">
        <v>1100</v>
      </c>
      <c r="I54" s="95">
        <v>1100</v>
      </c>
    </row>
    <row r="55" spans="1:9" ht="15" customHeight="1" x14ac:dyDescent="0.25">
      <c r="A55" s="130"/>
      <c r="B55" s="131"/>
      <c r="C55" s="132"/>
      <c r="D55" s="52" t="s">
        <v>125</v>
      </c>
      <c r="E55" s="95">
        <v>0</v>
      </c>
      <c r="F55" s="95">
        <v>0</v>
      </c>
      <c r="G55" s="95">
        <v>200</v>
      </c>
      <c r="H55" s="95">
        <v>200</v>
      </c>
      <c r="I55" s="95">
        <v>200</v>
      </c>
    </row>
    <row r="56" spans="1:9" ht="15" customHeight="1" x14ac:dyDescent="0.25">
      <c r="A56" s="48"/>
      <c r="B56" s="49"/>
      <c r="C56" s="50"/>
      <c r="D56" s="52" t="s">
        <v>92</v>
      </c>
      <c r="E56" s="95">
        <v>37.57</v>
      </c>
      <c r="F56" s="95">
        <v>500</v>
      </c>
      <c r="G56" s="95">
        <v>0</v>
      </c>
      <c r="H56" s="95">
        <v>0</v>
      </c>
      <c r="I56" s="95">
        <v>0</v>
      </c>
    </row>
    <row r="57" spans="1:9" ht="15" customHeight="1" x14ac:dyDescent="0.25">
      <c r="A57" s="48"/>
      <c r="B57" s="49"/>
      <c r="C57" s="50"/>
      <c r="D57" s="52" t="s">
        <v>96</v>
      </c>
      <c r="E57" s="95">
        <v>1116.54</v>
      </c>
      <c r="F57" s="95">
        <v>5500</v>
      </c>
      <c r="G57" s="95">
        <v>1000</v>
      </c>
      <c r="H57" s="95">
        <v>1000</v>
      </c>
      <c r="I57" s="95">
        <v>1000</v>
      </c>
    </row>
    <row r="58" spans="1:9" ht="15" customHeight="1" x14ac:dyDescent="0.25">
      <c r="A58" s="48"/>
      <c r="B58" s="49"/>
      <c r="C58" s="50"/>
      <c r="D58" s="52" t="s">
        <v>93</v>
      </c>
      <c r="E58" s="95">
        <v>157.25</v>
      </c>
      <c r="F58" s="95">
        <v>500</v>
      </c>
      <c r="G58" s="95">
        <v>500</v>
      </c>
      <c r="H58" s="95">
        <v>500</v>
      </c>
      <c r="I58" s="95">
        <v>500</v>
      </c>
    </row>
    <row r="59" spans="1:9" ht="15" customHeight="1" x14ac:dyDescent="0.25">
      <c r="A59" s="48"/>
      <c r="B59" s="49"/>
      <c r="C59" s="50"/>
      <c r="D59" s="52" t="s">
        <v>111</v>
      </c>
      <c r="E59" s="95">
        <v>2142.02</v>
      </c>
      <c r="F59" s="95">
        <v>800</v>
      </c>
      <c r="G59" s="95">
        <v>1000</v>
      </c>
      <c r="H59" s="95">
        <v>1000</v>
      </c>
      <c r="I59" s="95">
        <v>1500</v>
      </c>
    </row>
    <row r="60" spans="1:9" ht="15" customHeight="1" x14ac:dyDescent="0.25">
      <c r="A60" s="48"/>
      <c r="B60" s="49"/>
      <c r="C60" s="50"/>
      <c r="D60" s="52" t="s">
        <v>112</v>
      </c>
      <c r="E60" s="95">
        <v>200</v>
      </c>
      <c r="F60" s="95">
        <v>200</v>
      </c>
      <c r="G60" s="95">
        <v>300</v>
      </c>
      <c r="H60" s="95">
        <v>300</v>
      </c>
      <c r="I60" s="95">
        <v>300</v>
      </c>
    </row>
    <row r="61" spans="1:9" ht="15" customHeight="1" x14ac:dyDescent="0.25">
      <c r="A61" s="48"/>
      <c r="B61" s="49"/>
      <c r="C61" s="50"/>
      <c r="D61" s="52" t="s">
        <v>113</v>
      </c>
      <c r="E61" s="95">
        <v>38.22</v>
      </c>
      <c r="F61" s="95">
        <v>300</v>
      </c>
      <c r="G61" s="95">
        <v>500</v>
      </c>
      <c r="H61" s="95">
        <v>500</v>
      </c>
      <c r="I61" s="95">
        <v>500</v>
      </c>
    </row>
    <row r="62" spans="1:9" ht="15" customHeight="1" x14ac:dyDescent="0.25">
      <c r="A62" s="48"/>
      <c r="B62" s="49"/>
      <c r="C62" s="50"/>
      <c r="D62" s="52" t="s">
        <v>114</v>
      </c>
      <c r="E62" s="95">
        <v>424.86</v>
      </c>
      <c r="F62" s="95">
        <v>500</v>
      </c>
      <c r="G62" s="95">
        <v>700</v>
      </c>
      <c r="H62" s="95">
        <v>700</v>
      </c>
      <c r="I62" s="95">
        <v>700</v>
      </c>
    </row>
    <row r="63" spans="1:9" ht="15" customHeight="1" x14ac:dyDescent="0.25">
      <c r="A63" s="130"/>
      <c r="B63" s="131"/>
      <c r="C63" s="132"/>
      <c r="D63" s="132" t="s">
        <v>165</v>
      </c>
      <c r="E63" s="67">
        <f>E64</f>
        <v>985.46</v>
      </c>
      <c r="F63" s="67">
        <f t="shared" ref="F63:G63" si="10">F64</f>
        <v>1000</v>
      </c>
      <c r="G63" s="67">
        <f t="shared" si="10"/>
        <v>900</v>
      </c>
      <c r="H63" s="67">
        <f t="shared" ref="H63" si="11">H64</f>
        <v>900</v>
      </c>
      <c r="I63" s="67">
        <f t="shared" ref="I63" si="12">I64</f>
        <v>900</v>
      </c>
    </row>
    <row r="64" spans="1:9" ht="15" customHeight="1" x14ac:dyDescent="0.25">
      <c r="A64" s="48"/>
      <c r="B64" s="49"/>
      <c r="C64" s="50"/>
      <c r="D64" s="52" t="s">
        <v>115</v>
      </c>
      <c r="E64" s="95">
        <v>985.46</v>
      </c>
      <c r="F64" s="95">
        <v>1000</v>
      </c>
      <c r="G64" s="95">
        <v>900</v>
      </c>
      <c r="H64" s="95">
        <v>900</v>
      </c>
      <c r="I64" s="95">
        <v>900</v>
      </c>
    </row>
    <row r="65" spans="1:9" x14ac:dyDescent="0.25">
      <c r="A65" s="175"/>
      <c r="B65" s="176"/>
      <c r="C65" s="177"/>
      <c r="D65" s="50" t="s">
        <v>97</v>
      </c>
      <c r="E65" s="67">
        <f>SUM(E66:E67)</f>
        <v>4368.1400000000003</v>
      </c>
      <c r="F65" s="67">
        <f>SUM(F66:F67)</f>
        <v>86</v>
      </c>
      <c r="G65" s="80">
        <f>SUM(G66:G67)</f>
        <v>0</v>
      </c>
      <c r="H65" s="80">
        <f t="shared" ref="H65:I65" si="13">SUM(H66:H67)</f>
        <v>0</v>
      </c>
      <c r="I65" s="80">
        <f t="shared" si="13"/>
        <v>0</v>
      </c>
    </row>
    <row r="66" spans="1:9" x14ac:dyDescent="0.25">
      <c r="A66" s="175"/>
      <c r="B66" s="176"/>
      <c r="C66" s="177"/>
      <c r="D66" s="52" t="s">
        <v>116</v>
      </c>
      <c r="E66" s="95">
        <v>1936.53</v>
      </c>
      <c r="F66" s="95">
        <v>0</v>
      </c>
      <c r="G66" s="95">
        <v>0</v>
      </c>
      <c r="H66" s="95">
        <v>0</v>
      </c>
      <c r="I66" s="95">
        <v>0</v>
      </c>
    </row>
    <row r="67" spans="1:9" x14ac:dyDescent="0.25">
      <c r="A67" s="48"/>
      <c r="B67" s="49"/>
      <c r="C67" s="50"/>
      <c r="D67" s="52" t="s">
        <v>98</v>
      </c>
      <c r="E67" s="95">
        <v>2431.61</v>
      </c>
      <c r="F67" s="95">
        <v>86</v>
      </c>
      <c r="G67" s="95">
        <v>0</v>
      </c>
      <c r="H67" s="95">
        <v>0</v>
      </c>
      <c r="I67" s="95">
        <v>0</v>
      </c>
    </row>
    <row r="68" spans="1:9" x14ac:dyDescent="0.25">
      <c r="A68" s="165" t="s">
        <v>134</v>
      </c>
      <c r="B68" s="166"/>
      <c r="C68" s="167"/>
      <c r="D68" s="94" t="s">
        <v>117</v>
      </c>
      <c r="E68" s="66">
        <f>E69+E73+E94</f>
        <v>30318.36</v>
      </c>
      <c r="F68" s="66">
        <f>F69+F73+F94</f>
        <v>212000</v>
      </c>
      <c r="G68" s="66">
        <f>G69+G73+G94</f>
        <v>420800</v>
      </c>
      <c r="H68" s="66">
        <f>H69+H73+H94</f>
        <v>448000</v>
      </c>
      <c r="I68" s="66">
        <f>I69+I73+I94</f>
        <v>455000</v>
      </c>
    </row>
    <row r="69" spans="1:9" ht="15" customHeight="1" x14ac:dyDescent="0.25">
      <c r="A69" s="174"/>
      <c r="B69" s="174"/>
      <c r="C69" s="174"/>
      <c r="D69" s="91" t="s">
        <v>74</v>
      </c>
      <c r="E69" s="67">
        <f>SUM(E70:E72)</f>
        <v>24638.86</v>
      </c>
      <c r="F69" s="67">
        <f>SUM(F70:F72)</f>
        <v>8400</v>
      </c>
      <c r="G69" s="80">
        <f>SUM(G70:G72)</f>
        <v>24500</v>
      </c>
      <c r="H69" s="80">
        <f>SUM(H70:H72)</f>
        <v>23300</v>
      </c>
      <c r="I69" s="80">
        <f>SUM(I70:I72)</f>
        <v>23300</v>
      </c>
    </row>
    <row r="70" spans="1:9" ht="15" customHeight="1" x14ac:dyDescent="0.25">
      <c r="A70" s="48"/>
      <c r="B70" s="49"/>
      <c r="C70" s="50"/>
      <c r="D70" s="92" t="s">
        <v>84</v>
      </c>
      <c r="E70" s="95">
        <v>20655.38</v>
      </c>
      <c r="F70" s="95">
        <v>8000</v>
      </c>
      <c r="G70" s="95">
        <v>21000</v>
      </c>
      <c r="H70" s="95">
        <v>20000</v>
      </c>
      <c r="I70" s="95">
        <v>20000</v>
      </c>
    </row>
    <row r="71" spans="1:9" ht="15" customHeight="1" x14ac:dyDescent="0.25">
      <c r="A71" s="48"/>
      <c r="B71" s="49"/>
      <c r="C71" s="50"/>
      <c r="D71" s="92" t="s">
        <v>85</v>
      </c>
      <c r="E71" s="95">
        <v>600</v>
      </c>
      <c r="F71" s="95">
        <v>0</v>
      </c>
      <c r="G71" s="95">
        <v>0</v>
      </c>
      <c r="H71" s="95">
        <v>0</v>
      </c>
      <c r="I71" s="95">
        <v>0</v>
      </c>
    </row>
    <row r="72" spans="1:9" x14ac:dyDescent="0.25">
      <c r="A72" s="48"/>
      <c r="B72" s="49"/>
      <c r="C72" s="50"/>
      <c r="D72" s="92" t="s">
        <v>86</v>
      </c>
      <c r="E72" s="95">
        <v>3383.48</v>
      </c>
      <c r="F72" s="95">
        <v>400</v>
      </c>
      <c r="G72" s="95">
        <v>3500</v>
      </c>
      <c r="H72" s="95">
        <v>3300</v>
      </c>
      <c r="I72" s="95">
        <v>3300</v>
      </c>
    </row>
    <row r="73" spans="1:9" ht="15" customHeight="1" x14ac:dyDescent="0.25">
      <c r="A73" s="175"/>
      <c r="B73" s="176"/>
      <c r="C73" s="177"/>
      <c r="D73" s="50" t="s">
        <v>75</v>
      </c>
      <c r="E73" s="67">
        <f>SUM(E75:E92)</f>
        <v>4885.8100000000004</v>
      </c>
      <c r="F73" s="80">
        <f>SUM(F75:F93)</f>
        <v>97600</v>
      </c>
      <c r="G73" s="80">
        <f>SUM(G74:G93)</f>
        <v>275300</v>
      </c>
      <c r="H73" s="80">
        <f t="shared" ref="H73:I73" si="14">SUM(H74:H93)</f>
        <v>291000</v>
      </c>
      <c r="I73" s="80">
        <f t="shared" si="14"/>
        <v>293000</v>
      </c>
    </row>
    <row r="74" spans="1:9" ht="15" customHeight="1" x14ac:dyDescent="0.25">
      <c r="A74" s="130"/>
      <c r="B74" s="131"/>
      <c r="C74" s="132"/>
      <c r="D74" s="132" t="s">
        <v>105</v>
      </c>
      <c r="E74" s="67">
        <v>0</v>
      </c>
      <c r="F74" s="67">
        <v>2000</v>
      </c>
      <c r="G74" s="80">
        <v>5000</v>
      </c>
      <c r="H74" s="80">
        <v>10000</v>
      </c>
      <c r="I74" s="80">
        <v>10000</v>
      </c>
    </row>
    <row r="75" spans="1:9" ht="15" customHeight="1" x14ac:dyDescent="0.25">
      <c r="A75" s="48"/>
      <c r="B75" s="49"/>
      <c r="C75" s="50"/>
      <c r="D75" s="52" t="s">
        <v>87</v>
      </c>
      <c r="E75" s="95">
        <v>398.2</v>
      </c>
      <c r="F75" s="95">
        <v>0</v>
      </c>
      <c r="G75" s="95">
        <v>0</v>
      </c>
      <c r="H75" s="95">
        <v>0</v>
      </c>
      <c r="I75" s="95">
        <v>0</v>
      </c>
    </row>
    <row r="76" spans="1:9" ht="15" customHeight="1" x14ac:dyDescent="0.25">
      <c r="A76" s="130"/>
      <c r="B76" s="131"/>
      <c r="C76" s="132"/>
      <c r="D76" s="52" t="s">
        <v>106</v>
      </c>
      <c r="E76" s="95">
        <v>0</v>
      </c>
      <c r="F76" s="95">
        <v>2000</v>
      </c>
      <c r="G76" s="95">
        <v>4500</v>
      </c>
      <c r="H76" s="95">
        <v>5000</v>
      </c>
      <c r="I76" s="95">
        <v>5000</v>
      </c>
    </row>
    <row r="77" spans="1:9" ht="15" customHeight="1" x14ac:dyDescent="0.25">
      <c r="A77" s="48"/>
      <c r="B77" s="49"/>
      <c r="C77" s="50"/>
      <c r="D77" s="52" t="s">
        <v>88</v>
      </c>
      <c r="E77" s="95">
        <v>6.31</v>
      </c>
      <c r="F77" s="95">
        <v>10000</v>
      </c>
      <c r="G77" s="95">
        <v>11000</v>
      </c>
      <c r="H77" s="95">
        <v>11000</v>
      </c>
      <c r="I77" s="95">
        <v>12000</v>
      </c>
    </row>
    <row r="78" spans="1:9" ht="15" customHeight="1" x14ac:dyDescent="0.25">
      <c r="A78" s="130"/>
      <c r="B78" s="131"/>
      <c r="C78" s="132"/>
      <c r="D78" s="52" t="s">
        <v>89</v>
      </c>
      <c r="E78" s="95">
        <v>0</v>
      </c>
      <c r="F78" s="95">
        <v>18000</v>
      </c>
      <c r="G78" s="95">
        <v>20000</v>
      </c>
      <c r="H78" s="95">
        <v>19000</v>
      </c>
      <c r="I78" s="95">
        <v>19000</v>
      </c>
    </row>
    <row r="79" spans="1:9" ht="15" customHeight="1" x14ac:dyDescent="0.25">
      <c r="A79" s="130"/>
      <c r="B79" s="131"/>
      <c r="C79" s="132"/>
      <c r="D79" s="52" t="s">
        <v>107</v>
      </c>
      <c r="E79" s="95">
        <v>0</v>
      </c>
      <c r="F79" s="95">
        <v>0</v>
      </c>
      <c r="G79" s="95">
        <v>2500</v>
      </c>
      <c r="H79" s="95">
        <v>2000</v>
      </c>
      <c r="I79" s="95">
        <v>3000</v>
      </c>
    </row>
    <row r="80" spans="1:9" ht="15" customHeight="1" x14ac:dyDescent="0.25">
      <c r="A80" s="130"/>
      <c r="B80" s="131"/>
      <c r="C80" s="132"/>
      <c r="D80" s="52" t="s">
        <v>158</v>
      </c>
      <c r="E80" s="95">
        <v>0</v>
      </c>
      <c r="F80" s="95">
        <v>700</v>
      </c>
      <c r="G80" s="95">
        <v>1000</v>
      </c>
      <c r="H80" s="95">
        <v>1000</v>
      </c>
      <c r="I80" s="95">
        <v>1500</v>
      </c>
    </row>
    <row r="81" spans="1:9" ht="15" customHeight="1" x14ac:dyDescent="0.25">
      <c r="A81" s="130"/>
      <c r="B81" s="131"/>
      <c r="C81" s="132"/>
      <c r="D81" s="52" t="s">
        <v>103</v>
      </c>
      <c r="E81" s="95">
        <v>0</v>
      </c>
      <c r="F81" s="95">
        <v>1000</v>
      </c>
      <c r="G81" s="95">
        <v>2000</v>
      </c>
      <c r="H81" s="95">
        <v>2500</v>
      </c>
      <c r="I81" s="95">
        <v>2500</v>
      </c>
    </row>
    <row r="82" spans="1:9" ht="15" customHeight="1" x14ac:dyDescent="0.25">
      <c r="A82" s="48"/>
      <c r="B82" s="49"/>
      <c r="C82" s="50"/>
      <c r="D82" s="92" t="s">
        <v>118</v>
      </c>
      <c r="E82" s="95">
        <v>3981.3</v>
      </c>
      <c r="F82" s="95">
        <v>35000</v>
      </c>
      <c r="G82" s="95">
        <v>103200</v>
      </c>
      <c r="H82" s="95">
        <v>140000</v>
      </c>
      <c r="I82" s="95">
        <v>140000</v>
      </c>
    </row>
    <row r="83" spans="1:9" ht="15" customHeight="1" x14ac:dyDescent="0.25">
      <c r="A83" s="130"/>
      <c r="B83" s="131"/>
      <c r="C83" s="132"/>
      <c r="D83" s="92" t="s">
        <v>164</v>
      </c>
      <c r="E83" s="95">
        <v>0</v>
      </c>
      <c r="F83" s="95">
        <v>0</v>
      </c>
      <c r="G83" s="95">
        <v>22600</v>
      </c>
      <c r="H83" s="95">
        <v>20000</v>
      </c>
      <c r="I83" s="95">
        <v>20000</v>
      </c>
    </row>
    <row r="84" spans="1:9" ht="15" customHeight="1" x14ac:dyDescent="0.25">
      <c r="A84" s="48"/>
      <c r="B84" s="49"/>
      <c r="C84" s="50"/>
      <c r="D84" s="92" t="s">
        <v>90</v>
      </c>
      <c r="E84" s="95">
        <v>0</v>
      </c>
      <c r="F84" s="95">
        <v>2500</v>
      </c>
      <c r="G84" s="95">
        <v>2000</v>
      </c>
      <c r="H84" s="95">
        <v>3000</v>
      </c>
      <c r="I84" s="95">
        <v>3000</v>
      </c>
    </row>
    <row r="85" spans="1:9" ht="15" customHeight="1" x14ac:dyDescent="0.25">
      <c r="A85" s="130"/>
      <c r="B85" s="131"/>
      <c r="C85" s="132"/>
      <c r="D85" s="92" t="s">
        <v>91</v>
      </c>
      <c r="E85" s="95">
        <v>0</v>
      </c>
      <c r="F85" s="95">
        <v>4500</v>
      </c>
      <c r="G85" s="95">
        <v>3000</v>
      </c>
      <c r="H85" s="95">
        <v>4500</v>
      </c>
      <c r="I85" s="95">
        <v>4000</v>
      </c>
    </row>
    <row r="86" spans="1:9" ht="15" customHeight="1" x14ac:dyDescent="0.25">
      <c r="A86" s="130"/>
      <c r="B86" s="131"/>
      <c r="C86" s="132"/>
      <c r="D86" s="92" t="s">
        <v>110</v>
      </c>
      <c r="E86" s="95">
        <v>0</v>
      </c>
      <c r="F86" s="95">
        <v>8000</v>
      </c>
      <c r="G86" s="95">
        <v>15000</v>
      </c>
      <c r="H86" s="95">
        <v>20000</v>
      </c>
      <c r="I86" s="95">
        <v>20000</v>
      </c>
    </row>
    <row r="87" spans="1:9" ht="15" customHeight="1" x14ac:dyDescent="0.25">
      <c r="A87" s="130"/>
      <c r="B87" s="131"/>
      <c r="C87" s="132"/>
      <c r="D87" s="92" t="s">
        <v>125</v>
      </c>
      <c r="E87" s="95">
        <v>0</v>
      </c>
      <c r="F87" s="95">
        <v>0</v>
      </c>
      <c r="G87" s="95">
        <v>8500</v>
      </c>
      <c r="H87" s="95">
        <v>3000</v>
      </c>
      <c r="I87" s="95">
        <v>3000</v>
      </c>
    </row>
    <row r="88" spans="1:9" ht="15" customHeight="1" x14ac:dyDescent="0.25">
      <c r="A88" s="53"/>
      <c r="B88" s="54"/>
      <c r="C88" s="55"/>
      <c r="D88" s="92" t="s">
        <v>92</v>
      </c>
      <c r="E88" s="95">
        <v>0</v>
      </c>
      <c r="F88" s="95">
        <v>3000</v>
      </c>
      <c r="G88" s="95">
        <v>3000</v>
      </c>
      <c r="H88" s="95">
        <v>3000</v>
      </c>
      <c r="I88" s="95">
        <v>3000</v>
      </c>
    </row>
    <row r="89" spans="1:9" ht="15" customHeight="1" x14ac:dyDescent="0.25">
      <c r="A89" s="130"/>
      <c r="B89" s="131"/>
      <c r="C89" s="132"/>
      <c r="D89" s="92" t="s">
        <v>96</v>
      </c>
      <c r="E89" s="95">
        <v>0</v>
      </c>
      <c r="F89" s="95">
        <v>4800</v>
      </c>
      <c r="G89" s="95">
        <v>58500</v>
      </c>
      <c r="H89" s="95">
        <v>30000</v>
      </c>
      <c r="I89" s="95">
        <v>30000</v>
      </c>
    </row>
    <row r="90" spans="1:9" ht="15" customHeight="1" x14ac:dyDescent="0.25">
      <c r="A90" s="130"/>
      <c r="B90" s="131"/>
      <c r="C90" s="132"/>
      <c r="D90" s="92" t="s">
        <v>93</v>
      </c>
      <c r="E90" s="95">
        <v>0</v>
      </c>
      <c r="F90" s="95">
        <v>3000</v>
      </c>
      <c r="G90" s="95">
        <v>4000</v>
      </c>
      <c r="H90" s="95">
        <v>4000</v>
      </c>
      <c r="I90" s="95">
        <v>4000</v>
      </c>
    </row>
    <row r="91" spans="1:9" ht="15" customHeight="1" x14ac:dyDescent="0.25">
      <c r="A91" s="130"/>
      <c r="B91" s="131"/>
      <c r="C91" s="132"/>
      <c r="D91" s="92" t="s">
        <v>111</v>
      </c>
      <c r="E91" s="95">
        <v>500</v>
      </c>
      <c r="F91" s="95">
        <v>0</v>
      </c>
      <c r="G91" s="95">
        <v>2000</v>
      </c>
      <c r="H91" s="95">
        <v>3000</v>
      </c>
      <c r="I91" s="95">
        <v>3000</v>
      </c>
    </row>
    <row r="92" spans="1:9" ht="15" customHeight="1" x14ac:dyDescent="0.25">
      <c r="A92" s="48"/>
      <c r="B92" s="49"/>
      <c r="C92" s="50"/>
      <c r="D92" s="92" t="s">
        <v>159</v>
      </c>
      <c r="E92" s="95">
        <v>0</v>
      </c>
      <c r="F92" s="95">
        <v>5100</v>
      </c>
      <c r="G92" s="95">
        <v>5500</v>
      </c>
      <c r="H92" s="95">
        <v>8000</v>
      </c>
      <c r="I92" s="95">
        <v>8000</v>
      </c>
    </row>
    <row r="93" spans="1:9" ht="15" customHeight="1" x14ac:dyDescent="0.25">
      <c r="A93" s="130"/>
      <c r="B93" s="131"/>
      <c r="C93" s="132"/>
      <c r="D93" s="92" t="s">
        <v>163</v>
      </c>
      <c r="E93" s="95">
        <v>0</v>
      </c>
      <c r="F93" s="95">
        <v>0</v>
      </c>
      <c r="G93" s="95">
        <v>2000</v>
      </c>
      <c r="H93" s="95">
        <v>2000</v>
      </c>
      <c r="I93" s="95">
        <v>2000</v>
      </c>
    </row>
    <row r="94" spans="1:9" x14ac:dyDescent="0.25">
      <c r="A94" s="175"/>
      <c r="B94" s="176"/>
      <c r="C94" s="177"/>
      <c r="D94" s="50" t="s">
        <v>97</v>
      </c>
      <c r="E94" s="67">
        <f>SUM(E95:E97)</f>
        <v>793.69</v>
      </c>
      <c r="F94" s="67">
        <f>SUM(F95:F97)</f>
        <v>106000</v>
      </c>
      <c r="G94" s="67">
        <f>SUM(G95:G97)</f>
        <v>121000</v>
      </c>
      <c r="H94" s="67">
        <f>SUM(H95:H97)</f>
        <v>133700</v>
      </c>
      <c r="I94" s="67">
        <f>SUM(I95:I97)</f>
        <v>138700</v>
      </c>
    </row>
    <row r="95" spans="1:9" x14ac:dyDescent="0.25">
      <c r="A95" s="130"/>
      <c r="B95" s="131"/>
      <c r="C95" s="132"/>
      <c r="D95" s="52" t="s">
        <v>116</v>
      </c>
      <c r="E95" s="95">
        <v>793.69</v>
      </c>
      <c r="F95" s="95">
        <v>35000</v>
      </c>
      <c r="G95" s="95">
        <v>23000</v>
      </c>
      <c r="H95" s="95">
        <v>45000</v>
      </c>
      <c r="I95" s="95">
        <v>45000</v>
      </c>
    </row>
    <row r="96" spans="1:9" x14ac:dyDescent="0.25">
      <c r="A96" s="130"/>
      <c r="B96" s="131"/>
      <c r="C96" s="132"/>
      <c r="D96" s="52" t="s">
        <v>98</v>
      </c>
      <c r="E96" s="95">
        <v>0</v>
      </c>
      <c r="F96" s="95">
        <v>55000</v>
      </c>
      <c r="G96" s="95">
        <v>75000</v>
      </c>
      <c r="H96" s="95">
        <v>75000</v>
      </c>
      <c r="I96" s="95">
        <v>80000</v>
      </c>
    </row>
    <row r="97" spans="1:9" x14ac:dyDescent="0.25">
      <c r="A97" s="175"/>
      <c r="B97" s="176"/>
      <c r="C97" s="177"/>
      <c r="D97" s="52" t="s">
        <v>126</v>
      </c>
      <c r="E97" s="95">
        <v>0</v>
      </c>
      <c r="F97" s="95">
        <v>16000</v>
      </c>
      <c r="G97" s="95">
        <v>23000</v>
      </c>
      <c r="H97" s="95">
        <v>13700</v>
      </c>
      <c r="I97" s="95">
        <v>13700</v>
      </c>
    </row>
    <row r="98" spans="1:9" x14ac:dyDescent="0.25">
      <c r="A98" s="165" t="s">
        <v>119</v>
      </c>
      <c r="B98" s="166"/>
      <c r="C98" s="167"/>
      <c r="D98" s="94" t="s">
        <v>60</v>
      </c>
      <c r="E98" s="66">
        <f>SUM(E99:E101)</f>
        <v>0</v>
      </c>
      <c r="F98" s="66">
        <f>SUM(F99:F101)</f>
        <v>0</v>
      </c>
      <c r="G98" s="66">
        <f>SUM(G99:G101)</f>
        <v>0</v>
      </c>
      <c r="H98" s="66">
        <f>SUM(H99:H101)</f>
        <v>0</v>
      </c>
      <c r="I98" s="66">
        <f>SUM(I99:I101)</f>
        <v>0</v>
      </c>
    </row>
    <row r="99" spans="1:9" ht="15" customHeight="1" x14ac:dyDescent="0.25">
      <c r="A99" s="174"/>
      <c r="B99" s="174"/>
      <c r="C99" s="174"/>
      <c r="D99" s="91" t="s">
        <v>74</v>
      </c>
      <c r="E99" s="67">
        <v>0</v>
      </c>
      <c r="F99" s="56">
        <v>0</v>
      </c>
      <c r="G99" s="56">
        <v>0</v>
      </c>
      <c r="H99" s="56">
        <v>0</v>
      </c>
      <c r="I99" s="68">
        <v>0</v>
      </c>
    </row>
    <row r="100" spans="1:9" ht="15" customHeight="1" x14ac:dyDescent="0.25">
      <c r="A100" s="175"/>
      <c r="B100" s="176"/>
      <c r="C100" s="177"/>
      <c r="D100" s="50" t="s">
        <v>75</v>
      </c>
      <c r="E100" s="67">
        <v>0</v>
      </c>
      <c r="F100" s="56">
        <v>0</v>
      </c>
      <c r="G100" s="56">
        <v>0</v>
      </c>
      <c r="H100" s="56">
        <v>0</v>
      </c>
      <c r="I100" s="68">
        <v>0</v>
      </c>
    </row>
    <row r="101" spans="1:9" ht="15" customHeight="1" x14ac:dyDescent="0.25">
      <c r="A101" s="175"/>
      <c r="B101" s="176"/>
      <c r="C101" s="177"/>
      <c r="D101" s="50" t="s">
        <v>97</v>
      </c>
      <c r="E101" s="67">
        <v>0</v>
      </c>
      <c r="F101" s="56">
        <v>0</v>
      </c>
      <c r="G101" s="56">
        <v>0</v>
      </c>
      <c r="H101" s="56">
        <v>0</v>
      </c>
      <c r="I101" s="68">
        <v>0</v>
      </c>
    </row>
    <row r="102" spans="1:9" x14ac:dyDescent="0.25">
      <c r="A102" s="165" t="s">
        <v>135</v>
      </c>
      <c r="B102" s="166"/>
      <c r="C102" s="167"/>
      <c r="D102" s="94" t="s">
        <v>120</v>
      </c>
      <c r="E102" s="66">
        <f>SUM(E103:E105)</f>
        <v>235.69</v>
      </c>
      <c r="F102" s="66">
        <f>SUM(F103:F105)</f>
        <v>214</v>
      </c>
      <c r="G102" s="66">
        <f>SUM(G103:G105)</f>
        <v>264</v>
      </c>
      <c r="H102" s="66">
        <f>SUM(H103:H105)</f>
        <v>0</v>
      </c>
      <c r="I102" s="66">
        <f>SUM(I103:I105)</f>
        <v>0</v>
      </c>
    </row>
    <row r="103" spans="1:9" ht="15" customHeight="1" x14ac:dyDescent="0.25">
      <c r="A103" s="174"/>
      <c r="B103" s="174"/>
      <c r="C103" s="174"/>
      <c r="D103" s="91" t="s">
        <v>74</v>
      </c>
      <c r="E103" s="67">
        <v>0</v>
      </c>
      <c r="F103" s="56">
        <v>0</v>
      </c>
      <c r="G103" s="56">
        <v>0</v>
      </c>
      <c r="H103" s="56">
        <v>0</v>
      </c>
      <c r="I103" s="68">
        <v>0</v>
      </c>
    </row>
    <row r="104" spans="1:9" ht="15" customHeight="1" x14ac:dyDescent="0.25">
      <c r="A104" s="175"/>
      <c r="B104" s="176"/>
      <c r="C104" s="177"/>
      <c r="D104" s="50" t="s">
        <v>75</v>
      </c>
      <c r="E104" s="67">
        <v>0</v>
      </c>
      <c r="F104" s="56">
        <v>0</v>
      </c>
      <c r="G104" s="56">
        <v>0</v>
      </c>
      <c r="H104" s="56">
        <v>0</v>
      </c>
      <c r="I104" s="68">
        <v>0</v>
      </c>
    </row>
    <row r="105" spans="1:9" ht="15" customHeight="1" x14ac:dyDescent="0.25">
      <c r="A105" s="175"/>
      <c r="B105" s="176"/>
      <c r="C105" s="177"/>
      <c r="D105" s="50" t="s">
        <v>97</v>
      </c>
      <c r="E105" s="67">
        <f>SUM(E106)</f>
        <v>235.69</v>
      </c>
      <c r="F105" s="67">
        <f>SUM(F106)</f>
        <v>214</v>
      </c>
      <c r="G105" s="67">
        <f>SUM(G106)</f>
        <v>264</v>
      </c>
      <c r="H105" s="67">
        <f>SUM(H106)</f>
        <v>0</v>
      </c>
      <c r="I105" s="67">
        <f>SUM(I106)</f>
        <v>0</v>
      </c>
    </row>
    <row r="106" spans="1:9" ht="15" customHeight="1" x14ac:dyDescent="0.25">
      <c r="A106" s="175"/>
      <c r="B106" s="176"/>
      <c r="C106" s="177"/>
      <c r="D106" s="52" t="s">
        <v>98</v>
      </c>
      <c r="E106" s="95">
        <v>235.69</v>
      </c>
      <c r="F106" s="96">
        <v>214</v>
      </c>
      <c r="G106" s="96">
        <v>264</v>
      </c>
      <c r="H106" s="96">
        <v>0</v>
      </c>
      <c r="I106" s="97">
        <v>0</v>
      </c>
    </row>
    <row r="107" spans="1:9" x14ac:dyDescent="0.25">
      <c r="A107" s="165" t="s">
        <v>136</v>
      </c>
      <c r="B107" s="166"/>
      <c r="C107" s="167"/>
      <c r="D107" s="94" t="s">
        <v>121</v>
      </c>
      <c r="E107" s="66">
        <f>SUM(E108:E110)</f>
        <v>0</v>
      </c>
      <c r="F107" s="66">
        <f>SUM(F108:F110)</f>
        <v>3972.04</v>
      </c>
      <c r="G107" s="66">
        <f>SUM(G108:G110)</f>
        <v>0</v>
      </c>
      <c r="H107" s="66">
        <f>SUM(H108:H110)</f>
        <v>0</v>
      </c>
      <c r="I107" s="66">
        <f>SUM(I108:I110)</f>
        <v>0</v>
      </c>
    </row>
    <row r="108" spans="1:9" ht="15" customHeight="1" x14ac:dyDescent="0.25">
      <c r="A108" s="174"/>
      <c r="B108" s="174"/>
      <c r="C108" s="174"/>
      <c r="D108" s="91" t="s">
        <v>74</v>
      </c>
      <c r="E108" s="67">
        <v>0</v>
      </c>
      <c r="F108" s="56">
        <v>0</v>
      </c>
      <c r="G108" s="56">
        <v>0</v>
      </c>
      <c r="H108" s="56">
        <v>0</v>
      </c>
      <c r="I108" s="68">
        <v>0</v>
      </c>
    </row>
    <row r="109" spans="1:9" ht="15" customHeight="1" x14ac:dyDescent="0.25">
      <c r="A109" s="175"/>
      <c r="B109" s="176"/>
      <c r="C109" s="177"/>
      <c r="D109" s="50" t="s">
        <v>75</v>
      </c>
      <c r="E109" s="67">
        <v>0</v>
      </c>
      <c r="F109" s="56">
        <v>0</v>
      </c>
      <c r="G109" s="56">
        <v>0</v>
      </c>
      <c r="H109" s="56">
        <v>0</v>
      </c>
      <c r="I109" s="68">
        <v>0</v>
      </c>
    </row>
    <row r="110" spans="1:9" ht="15" customHeight="1" x14ac:dyDescent="0.25">
      <c r="A110" s="175"/>
      <c r="B110" s="176"/>
      <c r="C110" s="177"/>
      <c r="D110" s="50" t="s">
        <v>97</v>
      </c>
      <c r="E110" s="67">
        <f>SUM(E111)</f>
        <v>0</v>
      </c>
      <c r="F110" s="67">
        <f>SUM(F111)</f>
        <v>3972.04</v>
      </c>
      <c r="G110" s="67">
        <f>SUM(G111)</f>
        <v>0</v>
      </c>
      <c r="H110" s="67">
        <f>SUM(H111)</f>
        <v>0</v>
      </c>
      <c r="I110" s="67">
        <f>SUM(I111)</f>
        <v>0</v>
      </c>
    </row>
    <row r="111" spans="1:9" ht="15" customHeight="1" x14ac:dyDescent="0.25">
      <c r="A111" s="175"/>
      <c r="B111" s="176"/>
      <c r="C111" s="177"/>
      <c r="D111" s="52" t="s">
        <v>99</v>
      </c>
      <c r="E111" s="95">
        <v>0</v>
      </c>
      <c r="F111" s="96">
        <v>3972.04</v>
      </c>
      <c r="G111" s="96">
        <v>0</v>
      </c>
      <c r="H111" s="96">
        <v>0</v>
      </c>
      <c r="I111" s="97">
        <v>0</v>
      </c>
    </row>
  </sheetData>
  <mergeCells count="38">
    <mergeCell ref="A109:C109"/>
    <mergeCell ref="A110:C110"/>
    <mergeCell ref="A111:C111"/>
    <mergeCell ref="A104:C104"/>
    <mergeCell ref="A106:C106"/>
    <mergeCell ref="A105:C105"/>
    <mergeCell ref="A107:C107"/>
    <mergeCell ref="A108:C108"/>
    <mergeCell ref="A99:C99"/>
    <mergeCell ref="A100:C100"/>
    <mergeCell ref="A101:C101"/>
    <mergeCell ref="A102:C102"/>
    <mergeCell ref="A103:C103"/>
    <mergeCell ref="A73:C73"/>
    <mergeCell ref="A94:C94"/>
    <mergeCell ref="A66:C66"/>
    <mergeCell ref="A97:C97"/>
    <mergeCell ref="A98:C98"/>
    <mergeCell ref="A9:C9"/>
    <mergeCell ref="A13:C13"/>
    <mergeCell ref="A65:C65"/>
    <mergeCell ref="A68:C68"/>
    <mergeCell ref="A69:C69"/>
    <mergeCell ref="A43:C43"/>
    <mergeCell ref="A29:C29"/>
    <mergeCell ref="A34:C34"/>
    <mergeCell ref="A41:C41"/>
    <mergeCell ref="A35:C35"/>
    <mergeCell ref="A40:C40"/>
    <mergeCell ref="A39:C39"/>
    <mergeCell ref="A36:C36"/>
    <mergeCell ref="A33:C33"/>
    <mergeCell ref="A6:C6"/>
    <mergeCell ref="A8:C8"/>
    <mergeCell ref="A1:I1"/>
    <mergeCell ref="A3:I3"/>
    <mergeCell ref="A5:C5"/>
    <mergeCell ref="A7:C7"/>
  </mergeCells>
  <phoneticPr fontId="29" type="noConversion"/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Zekanović</cp:lastModifiedBy>
  <cp:lastPrinted>2024-11-06T10:12:35Z</cp:lastPrinted>
  <dcterms:created xsi:type="dcterms:W3CDTF">2022-08-12T12:51:27Z</dcterms:created>
  <dcterms:modified xsi:type="dcterms:W3CDTF">2024-11-06T12:07:34Z</dcterms:modified>
</cp:coreProperties>
</file>